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ylanjaffe/Documents/Work/"/>
    </mc:Choice>
  </mc:AlternateContent>
  <xr:revisionPtr revIDLastSave="0" documentId="13_ncr:1_{93EADC1E-E3A5-5E4A-848B-8436F5AE7B8C}" xr6:coauthVersionLast="47" xr6:coauthVersionMax="47" xr10:uidLastSave="{00000000-0000-0000-0000-000000000000}"/>
  <bookViews>
    <workbookView xWindow="240" yWindow="500" windowWidth="28040" windowHeight="16020" xr2:uid="{241841EA-4665-1D47-BAEC-7342EE5EDA4C}"/>
  </bookViews>
  <sheets>
    <sheet name="Graph" sheetId="25" r:id="rId1"/>
    <sheet name="6.16.21" sheetId="1" r:id="rId2"/>
    <sheet name="6.9.21" sheetId="2" r:id="rId3"/>
    <sheet name="6.2.21" sheetId="3" r:id="rId4"/>
    <sheet name="5.26.21" sheetId="4" r:id="rId5"/>
    <sheet name="5.19.21" sheetId="5" r:id="rId6"/>
    <sheet name="5.12.21" sheetId="6" r:id="rId7"/>
    <sheet name="5.5.21" sheetId="7" r:id="rId8"/>
    <sheet name="4.28.21" sheetId="8" r:id="rId9"/>
    <sheet name="4.21.21" sheetId="9" r:id="rId10"/>
    <sheet name="4.14.21" sheetId="10" r:id="rId11"/>
    <sheet name="4.7.21" sheetId="20" r:id="rId12"/>
    <sheet name="3.31.21" sheetId="21" r:id="rId13"/>
    <sheet name="3.24.21" sheetId="22" r:id="rId14"/>
    <sheet name="3.17.21" sheetId="23" r:id="rId15"/>
    <sheet name="3.10.21" sheetId="24" r:id="rId16"/>
    <sheet name="3.3.21" sheetId="18" r:id="rId17"/>
    <sheet name="2.24.21" sheetId="19" r:id="rId18"/>
    <sheet name="2.17.21" sheetId="17" r:id="rId19"/>
    <sheet name="2.10.21" sheetId="16" r:id="rId20"/>
    <sheet name="2.3.21" sheetId="15" r:id="rId21"/>
    <sheet name="1.27.21" sheetId="14" r:id="rId22"/>
    <sheet name="1.20.21" sheetId="13" r:id="rId23"/>
    <sheet name="1.13.21" sheetId="12" r:id="rId24"/>
    <sheet name="1.6.21" sheetId="11" r:id="rId2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5" l="1"/>
  <c r="V7" i="24"/>
  <c r="AD8" i="24"/>
  <c r="AD14" i="24"/>
  <c r="V15" i="24"/>
  <c r="V18" i="24"/>
  <c r="AD19" i="24"/>
  <c r="V22" i="24"/>
  <c r="AE29" i="24"/>
  <c r="V33" i="24"/>
  <c r="AD33" i="24"/>
  <c r="AD34" i="24"/>
  <c r="V36" i="24"/>
  <c r="AD38" i="24"/>
  <c r="AE38" i="24"/>
  <c r="V40" i="24"/>
  <c r="AD40" i="24"/>
  <c r="V41" i="24"/>
  <c r="V44" i="24"/>
  <c r="AD44" i="24"/>
  <c r="V46" i="24"/>
  <c r="V50" i="24"/>
  <c r="V5" i="23"/>
  <c r="AD5" i="23"/>
  <c r="V6" i="23"/>
  <c r="W7" i="23"/>
  <c r="W10" i="23"/>
  <c r="V12" i="23"/>
  <c r="AD12" i="23"/>
  <c r="W14" i="23"/>
  <c r="AE14" i="23"/>
  <c r="V15" i="23"/>
  <c r="AD15" i="23"/>
  <c r="V27" i="23"/>
  <c r="AD27" i="23"/>
  <c r="V29" i="23"/>
  <c r="W29" i="23"/>
  <c r="AD30" i="23"/>
  <c r="V31" i="23"/>
  <c r="AD40" i="23"/>
  <c r="V50" i="23"/>
  <c r="AD50" i="23"/>
  <c r="W7" i="22"/>
  <c r="AE7" i="22"/>
  <c r="V8" i="22"/>
  <c r="AD8" i="22"/>
  <c r="V13" i="22"/>
  <c r="AD13" i="22"/>
  <c r="AE13" i="22"/>
  <c r="V25" i="22"/>
  <c r="AD25" i="22"/>
  <c r="V26" i="22"/>
  <c r="AD26" i="22"/>
  <c r="V31" i="22"/>
  <c r="V32" i="22"/>
  <c r="AD32" i="22"/>
  <c r="V34" i="22"/>
  <c r="AD34" i="22"/>
  <c r="V38" i="22"/>
  <c r="W38" i="22"/>
  <c r="AE39" i="22"/>
  <c r="W7" i="21"/>
  <c r="AD7" i="21"/>
  <c r="V9" i="21"/>
  <c r="V12" i="21"/>
  <c r="AD12" i="21"/>
  <c r="W13" i="21"/>
  <c r="V14" i="21"/>
  <c r="V32" i="21"/>
  <c r="V33" i="21"/>
  <c r="AD33" i="21"/>
  <c r="V39" i="21"/>
  <c r="V9" i="20"/>
  <c r="V14" i="20"/>
  <c r="V15" i="20"/>
  <c r="AD15" i="20"/>
  <c r="V17" i="20"/>
  <c r="AD17" i="20"/>
  <c r="AE17" i="20"/>
  <c r="W18" i="20"/>
  <c r="V20" i="20"/>
  <c r="AD20" i="20"/>
  <c r="V21" i="20"/>
  <c r="AD21" i="20"/>
  <c r="V24" i="20"/>
  <c r="V27" i="20"/>
  <c r="V30" i="20"/>
  <c r="V32" i="20"/>
  <c r="AD32" i="20"/>
  <c r="AE32" i="20"/>
  <c r="V35" i="20"/>
  <c r="V36" i="20"/>
  <c r="V37" i="20"/>
  <c r="AE37" i="20"/>
  <c r="V39" i="20"/>
  <c r="AD39" i="20"/>
  <c r="AE45" i="20"/>
  <c r="AE47" i="20"/>
  <c r="V48" i="20"/>
  <c r="AD48" i="20"/>
  <c r="W6" i="19"/>
  <c r="W7" i="19"/>
  <c r="AE7" i="19"/>
  <c r="V14" i="19"/>
  <c r="AD14" i="19"/>
  <c r="AE14" i="19"/>
  <c r="V15" i="19"/>
  <c r="AD15" i="19"/>
  <c r="AE15" i="19"/>
  <c r="V16" i="19"/>
  <c r="AD16" i="19"/>
  <c r="W19" i="19"/>
  <c r="V20" i="19"/>
  <c r="AD20" i="19"/>
  <c r="V21" i="19"/>
  <c r="W21" i="19"/>
  <c r="AD21" i="19"/>
  <c r="V24" i="19"/>
  <c r="AD24" i="19"/>
  <c r="V28" i="19"/>
  <c r="AD28" i="19"/>
  <c r="W38" i="19"/>
  <c r="AE38" i="19"/>
  <c r="V39" i="19"/>
  <c r="V43" i="19"/>
  <c r="V44" i="19"/>
  <c r="AD44" i="19"/>
  <c r="V45" i="19"/>
  <c r="AD45" i="19"/>
  <c r="AD47" i="19"/>
  <c r="V48" i="19"/>
  <c r="AD48" i="19"/>
  <c r="AE5" i="18"/>
  <c r="V6" i="18"/>
  <c r="V10" i="18"/>
  <c r="AD10" i="18"/>
  <c r="AE10" i="18"/>
  <c r="V13" i="18"/>
  <c r="AD13" i="18"/>
  <c r="V14" i="18"/>
  <c r="AD14" i="18"/>
  <c r="V17" i="18"/>
  <c r="AD17" i="18"/>
  <c r="V19" i="18"/>
  <c r="W19" i="18"/>
  <c r="V20" i="18"/>
  <c r="AD20" i="18"/>
  <c r="AE20" i="18"/>
  <c r="V22" i="18"/>
  <c r="V27" i="18"/>
  <c r="AD27" i="18"/>
  <c r="V30" i="18"/>
  <c r="AE31" i="18"/>
  <c r="AD35" i="18"/>
  <c r="W37" i="18"/>
  <c r="AD39" i="18"/>
  <c r="V42" i="18"/>
  <c r="AD42" i="18"/>
  <c r="AE42" i="18"/>
  <c r="AE44" i="18"/>
  <c r="W49" i="18"/>
  <c r="AD49" i="18"/>
  <c r="AE49" i="18"/>
  <c r="V56" i="18"/>
  <c r="AD56" i="18"/>
  <c r="V62" i="18"/>
  <c r="AD62" i="18"/>
  <c r="W63" i="18"/>
  <c r="V65" i="18"/>
  <c r="AD65" i="18"/>
  <c r="V66" i="18"/>
  <c r="AD66" i="18"/>
  <c r="AD67" i="18"/>
  <c r="AD68" i="18"/>
  <c r="V6" i="17"/>
  <c r="AD6" i="17"/>
  <c r="V10" i="17"/>
  <c r="V11" i="17"/>
  <c r="V14" i="17"/>
  <c r="AD14" i="17"/>
  <c r="W15" i="17"/>
  <c r="V17" i="17"/>
  <c r="W17" i="17"/>
  <c r="AD17" i="17"/>
  <c r="AE17" i="17"/>
  <c r="V19" i="17"/>
  <c r="V23" i="17"/>
  <c r="AD23" i="17"/>
  <c r="V24" i="17"/>
  <c r="AD24" i="17"/>
  <c r="V27" i="17"/>
  <c r="AD27" i="17"/>
  <c r="AE27" i="17"/>
  <c r="AE30" i="17"/>
  <c r="V32" i="17"/>
  <c r="AD32" i="17"/>
  <c r="V41" i="17"/>
  <c r="V43" i="17"/>
  <c r="V45" i="17"/>
  <c r="AD45" i="17"/>
  <c r="AD48" i="17"/>
  <c r="V65" i="17"/>
  <c r="W68" i="17"/>
  <c r="AE68" i="17"/>
  <c r="V72" i="17"/>
  <c r="AD72" i="17"/>
  <c r="AD74" i="17"/>
  <c r="V22" i="16"/>
  <c r="AD25" i="16"/>
  <c r="W5" i="15"/>
  <c r="V5" i="14"/>
  <c r="AD5" i="14"/>
  <c r="V6" i="14"/>
  <c r="V8" i="14"/>
  <c r="V13" i="14"/>
  <c r="AD13" i="14"/>
  <c r="V14" i="14"/>
  <c r="AD14" i="14"/>
  <c r="V18" i="14"/>
  <c r="AD18" i="14"/>
  <c r="V22" i="14"/>
  <c r="W22" i="14"/>
  <c r="AD22" i="14"/>
  <c r="V25" i="14"/>
  <c r="AD25" i="14"/>
  <c r="V33" i="14"/>
  <c r="AD33" i="14"/>
  <c r="AE33" i="14"/>
  <c r="AD36" i="14"/>
  <c r="V41" i="14"/>
  <c r="V47" i="14"/>
  <c r="AD47" i="14"/>
  <c r="AD49" i="14"/>
  <c r="V51" i="14"/>
  <c r="V52" i="14"/>
  <c r="V54" i="14"/>
  <c r="V57" i="14"/>
  <c r="AD57" i="14"/>
  <c r="V58" i="14"/>
  <c r="AD58" i="14"/>
  <c r="V59" i="14"/>
  <c r="AD59" i="14"/>
  <c r="V65" i="14"/>
  <c r="W70" i="14"/>
  <c r="AD74" i="14"/>
  <c r="V5" i="13"/>
  <c r="AD5" i="13"/>
  <c r="V10" i="13"/>
  <c r="AD10" i="13"/>
  <c r="V12" i="13"/>
  <c r="AD12" i="13"/>
  <c r="V13" i="13"/>
  <c r="V17" i="13"/>
  <c r="AE19" i="13"/>
  <c r="W20" i="13"/>
  <c r="AD23" i="13"/>
  <c r="AD27" i="13"/>
  <c r="V28" i="13"/>
  <c r="V29" i="13"/>
  <c r="W29" i="13"/>
  <c r="AD29" i="13"/>
  <c r="AE29" i="13"/>
  <c r="AD30" i="13"/>
  <c r="AE30" i="13"/>
  <c r="W32" i="13"/>
  <c r="AE32" i="13"/>
  <c r="V33" i="13"/>
  <c r="AD33" i="13"/>
  <c r="W8" i="12"/>
  <c r="V9" i="12"/>
  <c r="AD9" i="12"/>
  <c r="AD14" i="12"/>
  <c r="V15" i="12"/>
  <c r="W15" i="12"/>
  <c r="AD15" i="12"/>
  <c r="V16" i="12"/>
  <c r="AD16" i="12"/>
  <c r="V17" i="12"/>
  <c r="AD17" i="12"/>
  <c r="V18" i="12"/>
  <c r="AD18" i="12"/>
  <c r="V23" i="12"/>
  <c r="AD23" i="12"/>
  <c r="AE25" i="12"/>
  <c r="AD26" i="12"/>
  <c r="V28" i="12"/>
  <c r="V30" i="12"/>
  <c r="AD30" i="12"/>
  <c r="AE31" i="12"/>
  <c r="V32" i="12"/>
  <c r="AD32" i="12"/>
  <c r="V34" i="12"/>
  <c r="AD34" i="12"/>
  <c r="W39" i="12"/>
  <c r="AD45" i="12"/>
  <c r="V46" i="12"/>
  <c r="AD46" i="12"/>
  <c r="V49" i="12"/>
  <c r="V52" i="12"/>
  <c r="AD52" i="12"/>
  <c r="AE54" i="12"/>
  <c r="AD57" i="12"/>
  <c r="V62" i="12"/>
  <c r="V63" i="12"/>
  <c r="AD63" i="12"/>
  <c r="AD64" i="12"/>
  <c r="V65" i="12"/>
  <c r="V69" i="12"/>
  <c r="AD69" i="12"/>
  <c r="AE70" i="12"/>
  <c r="W72" i="12"/>
  <c r="V13" i="11"/>
  <c r="AD13" i="11"/>
  <c r="W14" i="11"/>
  <c r="AE14" i="11"/>
  <c r="V15" i="11"/>
  <c r="V16" i="11"/>
  <c r="AD16" i="11"/>
  <c r="V18" i="11"/>
  <c r="AD18" i="11"/>
  <c r="V19" i="11"/>
  <c r="AD19" i="11"/>
  <c r="V22" i="11"/>
  <c r="AD22" i="11"/>
  <c r="W23" i="11"/>
  <c r="AE23" i="11"/>
  <c r="V24" i="11"/>
  <c r="AD31" i="11"/>
  <c r="V32" i="11"/>
  <c r="AD32" i="11"/>
  <c r="V34" i="11"/>
  <c r="V36" i="11"/>
  <c r="AD36" i="11"/>
  <c r="V39" i="11"/>
  <c r="AD39" i="11"/>
  <c r="V8" i="10"/>
  <c r="V9" i="10"/>
  <c r="AD9" i="10"/>
  <c r="V12" i="10"/>
  <c r="AD12" i="10"/>
  <c r="V20" i="10"/>
  <c r="AD20" i="10"/>
  <c r="V21" i="10"/>
  <c r="AD21" i="10"/>
  <c r="V22" i="10"/>
  <c r="V23" i="10"/>
  <c r="AD24" i="10"/>
  <c r="AD27" i="10"/>
  <c r="V29" i="10"/>
  <c r="V33" i="10"/>
  <c r="AD33" i="10"/>
  <c r="AD34" i="10"/>
  <c r="AE34" i="10"/>
  <c r="V38" i="10"/>
  <c r="V43" i="10"/>
  <c r="V46" i="10"/>
  <c r="V47" i="10"/>
  <c r="AD49" i="10"/>
  <c r="AD9" i="9"/>
  <c r="V12" i="9"/>
  <c r="AD12" i="9"/>
  <c r="V15" i="9"/>
  <c r="V24" i="9"/>
  <c r="AD24" i="9"/>
  <c r="V26" i="9"/>
  <c r="AD26" i="9"/>
  <c r="AD30" i="9"/>
  <c r="V36" i="9"/>
  <c r="W36" i="9"/>
  <c r="AD36" i="9"/>
  <c r="V40" i="9"/>
  <c r="W40" i="9"/>
  <c r="AD40" i="9"/>
  <c r="AE40" i="9"/>
  <c r="V42" i="9"/>
  <c r="V43" i="9"/>
  <c r="AD43" i="9"/>
  <c r="V48" i="9"/>
  <c r="AD48" i="9"/>
  <c r="AD49" i="9"/>
  <c r="V50" i="9"/>
  <c r="V52" i="9"/>
  <c r="AD52" i="9"/>
  <c r="V53" i="9"/>
  <c r="AD53" i="9"/>
  <c r="V6" i="8"/>
  <c r="AD9" i="8"/>
  <c r="V11" i="8"/>
  <c r="V12" i="8"/>
  <c r="AD13" i="8"/>
  <c r="V18" i="8"/>
  <c r="V19" i="8"/>
  <c r="V20" i="8"/>
  <c r="AD20" i="8"/>
  <c r="V22" i="8"/>
  <c r="AD22" i="8"/>
  <c r="V25" i="8"/>
  <c r="V27" i="8"/>
  <c r="AD27" i="8"/>
  <c r="AD28" i="8"/>
  <c r="V37" i="8"/>
  <c r="AD37" i="8"/>
  <c r="AD39" i="8"/>
  <c r="V40" i="8"/>
  <c r="AD40" i="8"/>
  <c r="AD44" i="8"/>
  <c r="V45" i="8"/>
  <c r="AD45" i="8"/>
  <c r="V5" i="7"/>
  <c r="V14" i="7"/>
  <c r="AD14" i="7"/>
  <c r="V18" i="7"/>
  <c r="W18" i="7"/>
  <c r="AD18" i="7"/>
  <c r="V19" i="7"/>
  <c r="AD19" i="7"/>
  <c r="V23" i="7"/>
  <c r="V25" i="7"/>
  <c r="AD25" i="7"/>
  <c r="V26" i="7"/>
  <c r="V27" i="7"/>
  <c r="AD27" i="7"/>
  <c r="V29" i="7"/>
  <c r="AD29" i="7"/>
  <c r="AE29" i="7"/>
  <c r="V30" i="7"/>
  <c r="AD32" i="7"/>
  <c r="V34" i="7"/>
  <c r="AD35" i="7"/>
  <c r="V36" i="7"/>
  <c r="V37" i="7"/>
  <c r="V45" i="7"/>
  <c r="AD45" i="7"/>
  <c r="V48" i="7"/>
  <c r="V50" i="7"/>
  <c r="AD50" i="7"/>
  <c r="V54" i="7"/>
  <c r="V55" i="7"/>
  <c r="V56" i="7"/>
  <c r="V57" i="7"/>
  <c r="AD57" i="7"/>
  <c r="AD58" i="7"/>
  <c r="AE58" i="7"/>
  <c r="V60" i="7"/>
  <c r="W60" i="7"/>
  <c r="AD6" i="6"/>
  <c r="V7" i="6"/>
  <c r="V8" i="6"/>
  <c r="V9" i="6"/>
  <c r="AE10" i="6"/>
  <c r="V12" i="6"/>
  <c r="W12" i="6"/>
  <c r="AD12" i="6"/>
  <c r="AE12" i="6"/>
  <c r="W13" i="6"/>
  <c r="AE13" i="6"/>
  <c r="V15" i="6"/>
  <c r="AE15" i="6"/>
  <c r="W16" i="6"/>
  <c r="V17" i="6"/>
  <c r="AD17" i="6"/>
  <c r="V20" i="6"/>
  <c r="W20" i="6"/>
  <c r="V21" i="6"/>
  <c r="AD21" i="6"/>
  <c r="V25" i="6"/>
  <c r="AD25" i="6"/>
  <c r="V32" i="6"/>
  <c r="AD32" i="6"/>
  <c r="V35" i="6"/>
  <c r="AD35" i="6"/>
  <c r="AE35" i="6"/>
  <c r="W37" i="6"/>
  <c r="AD38" i="6"/>
  <c r="AE38" i="6"/>
  <c r="AD40" i="6"/>
  <c r="AD46" i="6"/>
  <c r="AD47" i="6"/>
  <c r="V5" i="5"/>
  <c r="AD5" i="5"/>
  <c r="W9" i="5"/>
  <c r="V13" i="5"/>
  <c r="AD13" i="5"/>
  <c r="AE15" i="5"/>
  <c r="AD16" i="5"/>
  <c r="V17" i="5"/>
  <c r="V20" i="5"/>
  <c r="AD20" i="5"/>
  <c r="V24" i="5"/>
  <c r="AD24" i="5"/>
  <c r="AD25" i="5"/>
  <c r="AD26" i="5"/>
  <c r="V27" i="5"/>
  <c r="V29" i="5"/>
  <c r="AD29" i="5"/>
  <c r="AE29" i="5"/>
  <c r="AD30" i="5"/>
  <c r="W31" i="5"/>
  <c r="V32" i="5"/>
  <c r="AD35" i="5"/>
  <c r="AD36" i="5"/>
  <c r="W37" i="5"/>
  <c r="V38" i="5"/>
  <c r="AD38" i="5"/>
  <c r="V39" i="5"/>
  <c r="AD39" i="5"/>
  <c r="AD45" i="5"/>
  <c r="AD46" i="5"/>
  <c r="V47" i="5"/>
  <c r="AD47" i="5"/>
  <c r="V51" i="5"/>
  <c r="AD51" i="5"/>
  <c r="AD52" i="5"/>
  <c r="V53" i="5"/>
  <c r="AD53" i="5"/>
  <c r="V56" i="5"/>
  <c r="AD56" i="5"/>
  <c r="V64" i="5"/>
  <c r="AD64" i="5"/>
  <c r="V65" i="5"/>
  <c r="AD65" i="5"/>
  <c r="V66" i="5"/>
  <c r="V68" i="5"/>
  <c r="AD70" i="5"/>
  <c r="V73" i="5"/>
  <c r="AD73" i="5"/>
  <c r="V75" i="5"/>
  <c r="AD75" i="5"/>
  <c r="V76" i="5"/>
  <c r="AD79" i="5"/>
  <c r="V80" i="5"/>
  <c r="AD80" i="5"/>
  <c r="AD81" i="5"/>
  <c r="V82" i="5"/>
  <c r="AD82" i="5"/>
  <c r="V5" i="4"/>
  <c r="W8" i="4"/>
  <c r="AE8" i="4"/>
  <c r="W10" i="4"/>
  <c r="AE10" i="4"/>
  <c r="V14" i="4"/>
  <c r="W16" i="4"/>
  <c r="W20" i="4"/>
  <c r="V21" i="4"/>
  <c r="V24" i="4"/>
  <c r="AD24" i="4"/>
  <c r="V27" i="4"/>
  <c r="V29" i="4"/>
  <c r="AD29" i="4"/>
  <c r="V32" i="4"/>
  <c r="AD33" i="4"/>
  <c r="V34" i="4"/>
  <c r="AD34" i="4"/>
  <c r="V39" i="4"/>
  <c r="V40" i="4"/>
  <c r="AD44" i="4"/>
  <c r="V46" i="4"/>
  <c r="V51" i="4"/>
  <c r="AD51" i="4"/>
  <c r="W5" i="3"/>
  <c r="AD5" i="3"/>
  <c r="V7" i="3"/>
  <c r="V8" i="3"/>
  <c r="W8" i="3"/>
  <c r="AD8" i="3"/>
  <c r="V9" i="3"/>
  <c r="V12" i="3"/>
  <c r="W13" i="3"/>
  <c r="V15" i="3"/>
  <c r="AD15" i="3"/>
  <c r="AD19" i="3"/>
  <c r="AE19" i="3"/>
  <c r="W20" i="3"/>
  <c r="AE20" i="3"/>
  <c r="V21" i="3"/>
  <c r="AD26" i="3"/>
  <c r="AD27" i="3"/>
  <c r="V30" i="3"/>
  <c r="AD31" i="3"/>
  <c r="AD37" i="3"/>
  <c r="AE40" i="3"/>
  <c r="V41" i="3"/>
  <c r="V43" i="3"/>
  <c r="V49" i="3"/>
  <c r="V7" i="2"/>
  <c r="V11" i="2"/>
  <c r="V16" i="2"/>
  <c r="V18" i="2"/>
  <c r="V20" i="2"/>
  <c r="V24" i="2"/>
  <c r="V30" i="2"/>
  <c r="AD30" i="2"/>
  <c r="W34" i="2"/>
  <c r="V10" i="1"/>
  <c r="AD10" i="1"/>
  <c r="V29" i="1"/>
  <c r="V34" i="1"/>
  <c r="V37" i="1"/>
  <c r="AD37" i="1"/>
  <c r="V38" i="1"/>
  <c r="AD38" i="1"/>
  <c r="V39" i="1"/>
  <c r="V40" i="1"/>
  <c r="V44" i="1"/>
  <c r="AD44" i="1"/>
  <c r="V46" i="1"/>
  <c r="AD46" i="1"/>
  <c r="V47" i="1"/>
  <c r="V48" i="1"/>
  <c r="AD48" i="1"/>
  <c r="V51" i="1"/>
  <c r="V52" i="1"/>
  <c r="AD52" i="1"/>
  <c r="AE52" i="1"/>
  <c r="V54" i="1"/>
  <c r="AD55" i="1"/>
  <c r="V58" i="1"/>
  <c r="AD58" i="1"/>
  <c r="AD61" i="1"/>
  <c r="V62" i="1"/>
  <c r="AD62" i="1"/>
  <c r="V64" i="1"/>
  <c r="AD64" i="1"/>
  <c r="V66" i="1"/>
  <c r="V68" i="1"/>
  <c r="V71" i="1"/>
  <c r="AD71" i="1"/>
  <c r="V72" i="1"/>
  <c r="V73" i="1"/>
  <c r="V74" i="1"/>
  <c r="AD74" i="1"/>
  <c r="V76" i="1"/>
  <c r="AD76" i="1"/>
  <c r="AD77" i="1"/>
  <c r="V87" i="1"/>
  <c r="V88" i="1"/>
  <c r="AD88" i="1"/>
  <c r="V91" i="1"/>
  <c r="AD91" i="1"/>
  <c r="V94" i="1"/>
  <c r="V96" i="1"/>
  <c r="AD96" i="1"/>
  <c r="V98" i="1"/>
  <c r="AD98" i="1"/>
  <c r="V99" i="1"/>
  <c r="V102" i="1"/>
  <c r="AD102" i="1"/>
  <c r="V103" i="1"/>
  <c r="V105" i="1"/>
  <c r="AD105" i="1"/>
  <c r="V106" i="1"/>
  <c r="V109" i="1"/>
  <c r="AD109" i="1"/>
  <c r="V113" i="1"/>
  <c r="AD113" i="1"/>
  <c r="V120" i="1"/>
  <c r="V125" i="1"/>
  <c r="AD125" i="1"/>
  <c r="V126" i="1"/>
  <c r="V129" i="1"/>
  <c r="AD129" i="1"/>
  <c r="V130" i="1"/>
  <c r="AE133" i="1"/>
  <c r="V137" i="1"/>
  <c r="V138" i="1"/>
  <c r="V143" i="1"/>
  <c r="AD143" i="1"/>
  <c r="AD145" i="1"/>
  <c r="V146" i="1"/>
  <c r="AD146" i="1"/>
  <c r="V147" i="1"/>
  <c r="V154" i="1"/>
  <c r="V160" i="1"/>
  <c r="V171" i="1"/>
  <c r="AD171" i="1"/>
  <c r="V173" i="1"/>
  <c r="V174" i="1"/>
  <c r="V179" i="1"/>
  <c r="V180" i="1"/>
  <c r="V182" i="1"/>
  <c r="AD182" i="1"/>
  <c r="V186" i="1"/>
  <c r="AE188" i="1"/>
  <c r="AD193" i="1"/>
  <c r="AD194" i="1"/>
  <c r="V196" i="1"/>
  <c r="V197" i="1"/>
  <c r="AD197" i="1"/>
  <c r="V198" i="1"/>
  <c r="V201" i="1"/>
  <c r="AD201" i="1"/>
  <c r="AD202" i="1"/>
</calcChain>
</file>

<file path=xl/sharedStrings.xml><?xml version="1.0" encoding="utf-8"?>
<sst xmlns="http://schemas.openxmlformats.org/spreadsheetml/2006/main" count="51036" uniqueCount="5171">
  <si>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</si>
  <si>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</si>
  <si>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</si>
  <si>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</si>
  <si>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</si>
  <si>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</si>
  <si>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</si>
  <si>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</si>
  <si>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</si>
  <si>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</si>
  <si>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</si>
  <si>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</si>
  <si>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</si>
  <si>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</si>
  <si>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</si>
  <si>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</si>
  <si>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</si>
  <si>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</si>
  <si>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</si>
  <si>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994 218 5644</t>
  </si>
  <si>
    <t>AASCP Admin's Personal Meeting Room</t>
  </si>
  <si>
    <t>AASCP Admin</t>
  </si>
  <si>
    <t>nicole@genorthix.com</t>
  </si>
  <si>
    <t>Licensed</t>
  </si>
  <si>
    <t>Administration</t>
  </si>
  <si>
    <t>AOR</t>
  </si>
  <si>
    <t>PSTN</t>
  </si>
  <si>
    <t>Participant</t>
  </si>
  <si>
    <t>Device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</si>
  <si>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</si>
  <si>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</si>
  <si>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</si>
  <si>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</si>
  <si>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</si>
  <si>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</si>
  <si>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</si>
  <si>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</si>
  <si>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</si>
  <si>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</si>
  <si>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</si>
  <si>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</si>
  <si>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</si>
  <si>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</si>
  <si>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</si>
  <si>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</si>
  <si>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</si>
  <si>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</si>
  <si>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</si>
  <si>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</si>
  <si>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</si>
  <si>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</si>
  <si>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</si>
  <si>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</si>
  <si>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</si>
  <si>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</si>
  <si>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</si>
  <si>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</si>
  <si>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</si>
  <si>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</si>
  <si>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</si>
  <si>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</si>
  <si>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</si>
  <si>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</si>
  <si>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</si>
  <si>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</si>
  <si>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</si>
  <si>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</si>
  <si>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</si>
  <si>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</si>
  <si>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</si>
  <si>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</si>
  <si>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</si>
  <si>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</si>
  <si>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</si>
  <si>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</si>
  <si>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becky faulkner (Guest)</t>
  </si>
  <si>
    <t>Unknown</t>
  </si>
  <si>
    <t>Houston (US )</t>
  </si>
  <si>
    <t>Cellular</t>
  </si>
  <si>
    <t>United States</t>
  </si>
  <si>
    <t>UDP</t>
  </si>
  <si>
    <t>07:48 PM(becky faulkner got disconnected from the meeting.Reason: Network connection error. )</t>
  </si>
  <si>
    <t>127 kbps</t>
  </si>
  <si>
    <t>-</t>
  </si>
  <si>
    <t>122 ms</t>
  </si>
  <si>
    <t>27 ms</t>
  </si>
  <si>
    <t>-(-)</t>
  </si>
  <si>
    <t>Andrew Crawford (Guest)</t>
  </si>
  <si>
    <t> (US )</t>
  </si>
  <si>
    <t>Wifi</t>
  </si>
  <si>
    <t>United States;United States (HT)</t>
  </si>
  <si>
    <t>09:07 PM(Andrew Crawford got disconnected from the meeting.Reason: Network connection error. )</t>
  </si>
  <si>
    <t>Update Available</t>
  </si>
  <si>
    <t>128 kbps</t>
  </si>
  <si>
    <t>776 ms</t>
  </si>
  <si>
    <t>132 ms</t>
  </si>
  <si>
    <t>0.22 %(1.18 %)</t>
  </si>
  <si>
    <t>46 kbps</t>
  </si>
  <si>
    <t>3013 ms</t>
  </si>
  <si>
    <t>2620 ms</t>
  </si>
  <si>
    <t>16.1 %(60.1 %)</t>
  </si>
  <si>
    <t>256*144</t>
  </si>
  <si>
    <t>4 fps</t>
  </si>
  <si>
    <t>93 kbps</t>
  </si>
  <si>
    <t>788 ms</t>
  </si>
  <si>
    <t>74 ms</t>
  </si>
  <si>
    <t>1344*840</t>
  </si>
  <si>
    <t>2 fps</t>
  </si>
  <si>
    <t>Larisa Sharetskaya (Guest)</t>
  </si>
  <si>
    <t>08:46 PM(Larisa Sharetskaya got disconnected from the meeting.Reason: Network connection error. )</t>
  </si>
  <si>
    <t>125 kbps</t>
  </si>
  <si>
    <t>107 ms</t>
  </si>
  <si>
    <t>10 ms</t>
  </si>
  <si>
    <t>0.18 %(2.51 %)</t>
  </si>
  <si>
    <t>382 kbps</t>
  </si>
  <si>
    <t>11 ms</t>
  </si>
  <si>
    <t>0.02 %(2.98 %)</t>
  </si>
  <si>
    <t>320*180</t>
  </si>
  <si>
    <t>10 fps</t>
  </si>
  <si>
    <t>130 kbps</t>
  </si>
  <si>
    <t>111 ms</t>
  </si>
  <si>
    <t>9 ms</t>
  </si>
  <si>
    <t>Brian L (Guest)</t>
  </si>
  <si>
    <t>Boise (US )</t>
  </si>
  <si>
    <t>08:28 PM(Brian L left the meeting.Reason: left the meeting.)</t>
  </si>
  <si>
    <t>131 ms</t>
  </si>
  <si>
    <t>67 ms</t>
  </si>
  <si>
    <t>2.93 %(20.29 %)</t>
  </si>
  <si>
    <t>Claire (Guest)</t>
  </si>
  <si>
    <t>Seattle (US )</t>
  </si>
  <si>
    <t>Wired</t>
  </si>
  <si>
    <t>08:22 PM(Claire left the meeting.Reason: left the meeting.)</t>
  </si>
  <si>
    <t>17 ms</t>
  </si>
  <si>
    <t>8 ms</t>
  </si>
  <si>
    <t>253 kbps</t>
  </si>
  <si>
    <t>21 ms</t>
  </si>
  <si>
    <t>-*-</t>
  </si>
  <si>
    <t>108 kbps</t>
  </si>
  <si>
    <t>24 ms</t>
  </si>
  <si>
    <t>3 fps</t>
  </si>
  <si>
    <t>Mike (Guest)</t>
  </si>
  <si>
    <t>Mission Viejo (US )</t>
  </si>
  <si>
    <t>09:09 PM(Mike left the meeting.Reason: Host closed the meeting. )</t>
  </si>
  <si>
    <t>59 kbps</t>
  </si>
  <si>
    <t>48 ms</t>
  </si>
  <si>
    <t>58 ms</t>
  </si>
  <si>
    <t>18 ms</t>
  </si>
  <si>
    <t>198 kbps</t>
  </si>
  <si>
    <t>307 kbps</t>
  </si>
  <si>
    <t>45 ms</t>
  </si>
  <si>
    <t>101 ms</t>
  </si>
  <si>
    <t>15 ms</t>
  </si>
  <si>
    <t>57 ms</t>
  </si>
  <si>
    <t>0.4 %(9.8 %)</t>
  </si>
  <si>
    <t>640*480</t>
  </si>
  <si>
    <t>11 fps</t>
  </si>
  <si>
    <t>5 fps</t>
  </si>
  <si>
    <t>115 kbps</t>
  </si>
  <si>
    <t>16 ms</t>
  </si>
  <si>
    <t>Mary (Guest)</t>
  </si>
  <si>
    <t>Sangerville (US )</t>
  </si>
  <si>
    <t>SSL</t>
  </si>
  <si>
    <t>08:56 PM(Mary left the meeting.Reason: left the meeting.)</t>
  </si>
  <si>
    <t>107 kbps</t>
  </si>
  <si>
    <t>0.5 %(7.26 %)</t>
  </si>
  <si>
    <t>99 kbps</t>
  </si>
  <si>
    <t>106 ms</t>
  </si>
  <si>
    <t>88 kbps</t>
  </si>
  <si>
    <t>110 ms</t>
  </si>
  <si>
    <t>Julien's iPhone (Guest)</t>
  </si>
  <si>
    <t>Brooklyn (US )</t>
  </si>
  <si>
    <t>06:11 PM(Julien's iPhone got disconnected from the meeting.Reason: Network connection error. )</t>
  </si>
  <si>
    <t>Clift Cas (Guest)</t>
  </si>
  <si>
    <t>Miami (US )</t>
  </si>
  <si>
    <t>05:59 PM(Clift Cas left the meeting.Reason: left the meeting.)</t>
  </si>
  <si>
    <t>Alan Rader DC# ND (Guest)</t>
  </si>
  <si>
    <t>Gilbert (US )</t>
  </si>
  <si>
    <t>09:09 PM(Alan Rader DC# ND left the meeting.Reason: Host closed the meeting. )</t>
  </si>
  <si>
    <t>51 ms</t>
  </si>
  <si>
    <t>6 ms</t>
  </si>
  <si>
    <t>0.07 %(1.92 %)</t>
  </si>
  <si>
    <t>156 kbps</t>
  </si>
  <si>
    <t>0.11 %(1.45 %)</t>
  </si>
  <si>
    <t>6 fps</t>
  </si>
  <si>
    <t>95 kbps</t>
  </si>
  <si>
    <t>52 ms</t>
  </si>
  <si>
    <t>7 ms</t>
  </si>
  <si>
    <t>susanfinley (Guest)</t>
  </si>
  <si>
    <t>Lindenhurst (US )</t>
  </si>
  <si>
    <t>09:09 PM(susanfinley left the meeting.Reason: Host closed the meeting. )</t>
  </si>
  <si>
    <t>112 kbps</t>
  </si>
  <si>
    <t>49 kbps</t>
  </si>
  <si>
    <t>80 ms</t>
  </si>
  <si>
    <t>86 ms</t>
  </si>
  <si>
    <t>5 ms</t>
  </si>
  <si>
    <t>155 kbps</t>
  </si>
  <si>
    <t>79 ms</t>
  </si>
  <si>
    <t>Sara Fischler Viau-1 (Guest)</t>
  </si>
  <si>
    <t>Port Saint Lucie (US )</t>
  </si>
  <si>
    <t>06:23 PM(Sara Fischler Viau-1 left the meeting.Reason: left the meeting.)</t>
  </si>
  <si>
    <t>3 ms</t>
  </si>
  <si>
    <t>Gen Casper (Guest)</t>
  </si>
  <si>
    <t>New Port Richey (US )</t>
  </si>
  <si>
    <t>06:21 PM(Gen Casper left the meeting.Reason: left the meeting.)</t>
  </si>
  <si>
    <t>phmartin (Guest)</t>
  </si>
  <si>
    <t>Levin (NZ )</t>
  </si>
  <si>
    <t>08:19 PM(phmartin got disconnected from the meeting.Reason: Network connection error. )</t>
  </si>
  <si>
    <t>101 kbps</t>
  </si>
  <si>
    <t>7 kbps</t>
  </si>
  <si>
    <t>180 ms</t>
  </si>
  <si>
    <t>0.44 %(4.77 %)</t>
  </si>
  <si>
    <t>76 kbps</t>
  </si>
  <si>
    <t>188 ms</t>
  </si>
  <si>
    <t>0.77 %(5.21 %)</t>
  </si>
  <si>
    <t>87 kbps</t>
  </si>
  <si>
    <t>206 ms</t>
  </si>
  <si>
    <t>31 ms</t>
  </si>
  <si>
    <t>Natalie Johnson (Guest)</t>
  </si>
  <si>
    <t>Chicago (US )</t>
  </si>
  <si>
    <t>09:09 PM(Natalie Johnson left the meeting.Reason: Host closed the meeting. )</t>
  </si>
  <si>
    <t>113 kbps</t>
  </si>
  <si>
    <t>124 ms</t>
  </si>
  <si>
    <t>120 kbps</t>
  </si>
  <si>
    <t>123 ms</t>
  </si>
  <si>
    <t>127 ms</t>
  </si>
  <si>
    <t>Sara Viau Biofeedback Specialist Certified NLP Practitioner (Guest)</t>
  </si>
  <si>
    <t>06:33 PM(Sara Viau Biofeedback Specialist Certified NLP Practitioner left the meeting.Reason: left the meeting.)</t>
  </si>
  <si>
    <t>16 kbps</t>
  </si>
  <si>
    <t>78 ms</t>
  </si>
  <si>
    <t>2 ms</t>
  </si>
  <si>
    <t>Gloria Brogan (Guest)</t>
  </si>
  <si>
    <t>Delray Beach (US )</t>
  </si>
  <si>
    <t>06:34 PM(Gloria Brogan left the meeting.Reason: left the meeting.)</t>
  </si>
  <si>
    <t>Jill (Guest)</t>
  </si>
  <si>
    <t>06:34 PM(Jill got disconnected from the meeting.Reason: Network connection error. )</t>
  </si>
  <si>
    <t>D L (Guest)</t>
  </si>
  <si>
    <t>Los Angeles (US )</t>
  </si>
  <si>
    <t>06:34 PM(D L left the meeting.Reason: left the meeting.)</t>
  </si>
  <si>
    <t>Robert (Guest)</t>
  </si>
  <si>
    <t>06:34 PM(Robert left the meeting.Reason: left the meeting.)</t>
  </si>
  <si>
    <t>Ilse Henninger (Guest)</t>
  </si>
  <si>
    <t>Cape Coral (US )</t>
  </si>
  <si>
    <t>06:39 PM(Ilse Henninger left the meeting.Reason: left the meeting.)</t>
  </si>
  <si>
    <t>10 kbps</t>
  </si>
  <si>
    <t>84 ms</t>
  </si>
  <si>
    <t>Emma (Guest)</t>
  </si>
  <si>
    <t>Sydney (AU )</t>
  </si>
  <si>
    <t>08:54 PM(Emma left the meeting.Reason: left the meeting.)</t>
  </si>
  <si>
    <t>110 kbps</t>
  </si>
  <si>
    <t>201 ms</t>
  </si>
  <si>
    <t>0.01 %(1.19 %)</t>
  </si>
  <si>
    <t>100 kbps</t>
  </si>
  <si>
    <t>0.02 %(0.31 %)</t>
  </si>
  <si>
    <t>104 kbps</t>
  </si>
  <si>
    <t>205 ms</t>
  </si>
  <si>
    <t>9 kbps</t>
  </si>
  <si>
    <t>Michael (Guest)</t>
  </si>
  <si>
    <t>Athens (GR )</t>
  </si>
  <si>
    <t>07:05 PM(Michael got disconnected from the meeting.Reason: Network connection error. )</t>
  </si>
  <si>
    <t>278 ms</t>
  </si>
  <si>
    <t>47 ms</t>
  </si>
  <si>
    <t>34 kbps</t>
  </si>
  <si>
    <t>284 ms</t>
  </si>
  <si>
    <t>50 ms</t>
  </si>
  <si>
    <t>1440*900</t>
  </si>
  <si>
    <t>Main1 (Guest)</t>
  </si>
  <si>
    <t>Greenville (US )</t>
  </si>
  <si>
    <t>06:57 PM(Main1 left the meeting.Reason: left the meeting.)</t>
  </si>
  <si>
    <t>48 kbps</t>
  </si>
  <si>
    <t>99 ms</t>
  </si>
  <si>
    <t>22 kbps</t>
  </si>
  <si>
    <t>103 ms</t>
  </si>
  <si>
    <t>Mac</t>
  </si>
  <si>
    <t>Miami Beach (US )</t>
  </si>
  <si>
    <t>Built-in Microphone (Internal Microphone)</t>
  </si>
  <si>
    <t>Built-in Output (Internal Speakers)</t>
  </si>
  <si>
    <t>United States (Cloud Top)</t>
  </si>
  <si>
    <t>09:09 PM(AASCP Admin left the meeting.Reason: Host ended the meeting.)</t>
  </si>
  <si>
    <t>5.4.59780.1220</t>
  </si>
  <si>
    <t>121 kbps</t>
  </si>
  <si>
    <t>92 ms</t>
  </si>
  <si>
    <t>90 ms</t>
  </si>
  <si>
    <t>0.05 %(1.01 %)</t>
  </si>
  <si>
    <t>114 kbps</t>
  </si>
  <si>
    <t>91 ms</t>
  </si>
  <si>
    <t>72 ms</t>
  </si>
  <si>
    <t>161 kbps</t>
  </si>
  <si>
    <t>350 kbps</t>
  </si>
  <si>
    <t>71 ms</t>
  </si>
  <si>
    <t>130 ms</t>
  </si>
  <si>
    <t>640*360</t>
  </si>
  <si>
    <t>Jean Yanagawa (Guest)</t>
  </si>
  <si>
    <t>Honolulu (US )</t>
  </si>
  <si>
    <t>07:07 PM(Jean Yanagawa left the meeting.Reason: left the meeting.)</t>
  </si>
  <si>
    <t>44 kbps</t>
  </si>
  <si>
    <t>89 ms</t>
  </si>
  <si>
    <t>73 kbps</t>
  </si>
  <si>
    <t>88 ms</t>
  </si>
  <si>
    <t>Jamie Throneberry's iPhone (Guest)</t>
  </si>
  <si>
    <t>Clarkesville (US )</t>
  </si>
  <si>
    <t>07:01 PM(Jamie Throneberry's iPhone left the meeting.Reason: left the meeting.)</t>
  </si>
  <si>
    <t>50 kbps</t>
  </si>
  <si>
    <t>Wendy Blakeman (Guest)</t>
  </si>
  <si>
    <t>Rushville (US )</t>
  </si>
  <si>
    <t>09:09 PM(Wendy Blakeman left the meeting.Reason: Host closed the meeting. )</t>
  </si>
  <si>
    <t>112 ms</t>
  </si>
  <si>
    <t>0.03 %(1.09 %)</t>
  </si>
  <si>
    <t>131 kbps</t>
  </si>
  <si>
    <t>357 kbps</t>
  </si>
  <si>
    <t>221 ms</t>
  </si>
  <si>
    <t>96 ms</t>
  </si>
  <si>
    <t>0.03 %(0.52 %)</t>
  </si>
  <si>
    <t>0.19 %(8.27 %)</t>
  </si>
  <si>
    <t>9 fps</t>
  </si>
  <si>
    <t>13 fps</t>
  </si>
  <si>
    <t>97 kbps</t>
  </si>
  <si>
    <t>128 ms</t>
  </si>
  <si>
    <t>iPhone (Guest)</t>
  </si>
  <si>
    <t>St Louis (US )</t>
  </si>
  <si>
    <t>07:37 PM(iPhone left the meeting.Reason: left the meeting.)</t>
  </si>
  <si>
    <t>142 ms</t>
  </si>
  <si>
    <t>0.05 %(3.82 %)</t>
  </si>
  <si>
    <t>142 kbps</t>
  </si>
  <si>
    <t>144 ms</t>
  </si>
  <si>
    <t>0.06 %(1.5 %)</t>
  </si>
  <si>
    <t>82 kbps</t>
  </si>
  <si>
    <t>162 ms</t>
  </si>
  <si>
    <t>23 ms</t>
  </si>
  <si>
    <t>bob (Guest)</t>
  </si>
  <si>
    <t>Rio Verde (US )</t>
  </si>
  <si>
    <t>09:09 PM(bob left the meeting.Reason: Host closed the meeting. )</t>
  </si>
  <si>
    <t>40 ms</t>
  </si>
  <si>
    <t>122 kbps</t>
  </si>
  <si>
    <t>41 ms</t>
  </si>
  <si>
    <t>0.01 %(0.11 %)</t>
  </si>
  <si>
    <t>8 fps</t>
  </si>
  <si>
    <t>Abdul Y (Guest)</t>
  </si>
  <si>
    <t>Austin (US )</t>
  </si>
  <si>
    <t>09:09 PM(Abdul Y left the meeting.Reason: Host closed the meeting. )</t>
  </si>
  <si>
    <t>94 ms</t>
  </si>
  <si>
    <t>0.01 %(0.79 %)</t>
  </si>
  <si>
    <t>98 kbps</t>
  </si>
  <si>
    <t>0.01 %(0.1 %)</t>
  </si>
  <si>
    <t>93 ms</t>
  </si>
  <si>
    <t>239 ms</t>
  </si>
  <si>
    <t>273 kbps</t>
  </si>
  <si>
    <t>102 kbps</t>
  </si>
  <si>
    <t>13 ms</t>
  </si>
  <si>
    <t>Julie Scott (Guest)</t>
  </si>
  <si>
    <t>Oakland (US )</t>
  </si>
  <si>
    <t>07:13 PM(Julie Scott left the meeting.Reason: left the meeting.)</t>
  </si>
  <si>
    <t>66 kbps</t>
  </si>
  <si>
    <t>35 kbps</t>
  </si>
  <si>
    <t>33 ms</t>
  </si>
  <si>
    <t>0.13 %(1.37 %)</t>
  </si>
  <si>
    <t>15 kbps</t>
  </si>
  <si>
    <t>35 ms</t>
  </si>
  <si>
    <t>4 ms</t>
  </si>
  <si>
    <t>Van Tharp (Guest)</t>
  </si>
  <si>
    <t>Cary (US )</t>
  </si>
  <si>
    <t>09:09 PM(Van Tharp left the meeting.Reason: Host closed the meeting. )</t>
  </si>
  <si>
    <t>598 kbps</t>
  </si>
  <si>
    <t>21 fps</t>
  </si>
  <si>
    <t>106 kbps</t>
  </si>
  <si>
    <t>ann (Guest)</t>
  </si>
  <si>
    <t>Katy (US )</t>
  </si>
  <si>
    <t>09:09 PM(ann left the meeting.Reason: Host closed the meeting. )</t>
  </si>
  <si>
    <t>darrylthompson (Guest)</t>
  </si>
  <si>
    <t>Aledo (US )</t>
  </si>
  <si>
    <t>09:09 PM(darrylthompson left the meeting.Reason: Host closed the meeting. )</t>
  </si>
  <si>
    <t>126 kbps</t>
  </si>
  <si>
    <t>5 kbps</t>
  </si>
  <si>
    <t>95 ms</t>
  </si>
  <si>
    <t>68 ms</t>
  </si>
  <si>
    <t>86 kbps</t>
  </si>
  <si>
    <t>0.06 %(0.85 %)</t>
  </si>
  <si>
    <t>83 ms</t>
  </si>
  <si>
    <t>Sharon Demos (Guest)</t>
  </si>
  <si>
    <t>Fairhope (US )</t>
  </si>
  <si>
    <t>09:08 PM(Sharon Demos left the meeting.Reason: left the meeting.)</t>
  </si>
  <si>
    <t>85 ms</t>
  </si>
  <si>
    <t>syrinx67 (Guest)</t>
  </si>
  <si>
    <t>09:09 PM(syrinx67 left the meeting.Reason: Host closed the meeting. )</t>
  </si>
  <si>
    <t>62 ms</t>
  </si>
  <si>
    <t>0.01 %(0.67 %)</t>
  </si>
  <si>
    <t>89 kbps</t>
  </si>
  <si>
    <t>0.01 %(0.27 %)</t>
  </si>
  <si>
    <t>61 ms</t>
  </si>
  <si>
    <t>81 ms</t>
  </si>
  <si>
    <t>322 kbps</t>
  </si>
  <si>
    <t>242 kbps</t>
  </si>
  <si>
    <t>82 ms</t>
  </si>
  <si>
    <t>14 ms</t>
  </si>
  <si>
    <t>14 fps</t>
  </si>
  <si>
    <t>glen campbell (Guest)</t>
  </si>
  <si>
    <t>Northborough (US )</t>
  </si>
  <si>
    <t>07:31 PM(glen campbell left the meeting.Reason: left the meeting.)</t>
  </si>
  <si>
    <t>78 kbps</t>
  </si>
  <si>
    <t>69 ms</t>
  </si>
  <si>
    <t>230 kbps</t>
  </si>
  <si>
    <t>77 ms</t>
  </si>
  <si>
    <t>0.14 %(2.09 %)</t>
  </si>
  <si>
    <t>33 kbps</t>
  </si>
  <si>
    <t>Margaret Alice Napier (Guest)</t>
  </si>
  <si>
    <t>Cypress (US )</t>
  </si>
  <si>
    <t>07:15 PM(Margaret Alice Napier left the meeting.Reason: left the meeting.)</t>
  </si>
  <si>
    <t>17 kbps</t>
  </si>
  <si>
    <t>7 fps</t>
  </si>
  <si>
    <t>53 kbps</t>
  </si>
  <si>
    <t>Salaheldin Halasa (Guest)</t>
  </si>
  <si>
    <t>Cambridge (US )</t>
  </si>
  <si>
    <t>09:09 PM(Salaheldin Halasa left the meeting.Reason: Host closed the meeting. )</t>
  </si>
  <si>
    <t>124 kbps</t>
  </si>
  <si>
    <t>312 kbps</t>
  </si>
  <si>
    <t>84 kbps</t>
  </si>
  <si>
    <t>75 ms</t>
  </si>
  <si>
    <t>Nancy Webster (Guest)</t>
  </si>
  <si>
    <t>Hohenwald (US )</t>
  </si>
  <si>
    <t>09:09 PM(Nancy Webster left the meeting.Reason: Host closed the meeting. )</t>
  </si>
  <si>
    <t>126 ms</t>
  </si>
  <si>
    <t>22 ms</t>
  </si>
  <si>
    <t>0.21 %(5.38 %)</t>
  </si>
  <si>
    <t>103 kbps</t>
  </si>
  <si>
    <t>104 ms</t>
  </si>
  <si>
    <t>0.25 %(2.8 %)</t>
  </si>
  <si>
    <t>94 kbps</t>
  </si>
  <si>
    <t>19 ms</t>
  </si>
  <si>
    <t>iPad (Guest)</t>
  </si>
  <si>
    <t>Herriman (US )</t>
  </si>
  <si>
    <t>09:09 PM(iPad left the meeting.Reason: Host closed the meeting. )</t>
  </si>
  <si>
    <t>195 kbps</t>
  </si>
  <si>
    <t>44 ms</t>
  </si>
  <si>
    <t>12 fps</t>
  </si>
  <si>
    <t>91 kbps</t>
  </si>
  <si>
    <t>46 ms</t>
  </si>
  <si>
    <t>Hans (Guest)</t>
  </si>
  <si>
    <t>Poulsbo (US )</t>
  </si>
  <si>
    <t>08:14 PM(Hans left the meeting.Reason: left the meeting.)</t>
  </si>
  <si>
    <t>119 kbps</t>
  </si>
  <si>
    <t>316 kbps</t>
  </si>
  <si>
    <t>54 ms</t>
  </si>
  <si>
    <t>26 ms</t>
  </si>
  <si>
    <t>0.02 %(0.41 %)</t>
  </si>
  <si>
    <t>Kherna Shipp (Guest)</t>
  </si>
  <si>
    <t>Salt Lake City (US )</t>
  </si>
  <si>
    <t>09:09 PM(Kherna Shipp left the meeting.Reason: Host closed the meeting. )</t>
  </si>
  <si>
    <t>66 ms</t>
  </si>
  <si>
    <t>193 kbps</t>
  </si>
  <si>
    <t>Heather Rees (Guest)</t>
  </si>
  <si>
    <t>Little Elm (US )</t>
  </si>
  <si>
    <t>09:05 PM(Heather Rees left the meeting.Reason: left the meeting.)</t>
  </si>
  <si>
    <t>105 kbps</t>
  </si>
  <si>
    <t>92 kbps</t>
  </si>
  <si>
    <t>118Renta9 (Guest)</t>
  </si>
  <si>
    <t>QuerÃ©taro City (MX )</t>
  </si>
  <si>
    <t>07:19 PM(118Renta9 left the meeting.Reason: left the meeting.)</t>
  </si>
  <si>
    <t>192*144</t>
  </si>
  <si>
    <t>Kevin Johnson (Guest)</t>
  </si>
  <si>
    <t>09:09 PM(Kevin Johnson left the meeting.Reason: Host closed the meeting. )</t>
  </si>
  <si>
    <t>0.04 %(0.62 %)</t>
  </si>
  <si>
    <t>87 ms</t>
  </si>
  <si>
    <t>Carol Pociecha-Palm (Guest)</t>
  </si>
  <si>
    <t>Carlsbad (US )</t>
  </si>
  <si>
    <t>09:09 PM(Carol Pociecha-Palm left the meeting.Reason: Host closed the meeting. )</t>
  </si>
  <si>
    <t>278 kbps</t>
  </si>
  <si>
    <t>160*90</t>
  </si>
  <si>
    <t>Michael Lewis (Guest)</t>
  </si>
  <si>
    <t>Sofia (BG )</t>
  </si>
  <si>
    <t>Others</t>
  </si>
  <si>
    <t>07:30 PM(Michael Lewis left the meeting.Reason: left the meeting.)</t>
  </si>
  <si>
    <t>64 kbps</t>
  </si>
  <si>
    <t>21 kbps</t>
  </si>
  <si>
    <t>frank (Guest)</t>
  </si>
  <si>
    <t>Flemington (US )</t>
  </si>
  <si>
    <t>09:09 PM(frank left the meeting.Reason: Host closed the meeting. )</t>
  </si>
  <si>
    <t>544 kbps</t>
  </si>
  <si>
    <t>0.01 %(0.44 %)</t>
  </si>
  <si>
    <t>Ron (Guest)</t>
  </si>
  <si>
    <t>Lowell (US )</t>
  </si>
  <si>
    <t>09:09 PM(Ron left the meeting.Reason: Host closed the meeting. )</t>
  </si>
  <si>
    <t>0.05 %(1.22 %)</t>
  </si>
  <si>
    <t>149 kbps</t>
  </si>
  <si>
    <t>Connie Casebolt Carver (Guest)</t>
  </si>
  <si>
    <t>Charlotte (US )</t>
  </si>
  <si>
    <t>07:20 PM(Connie Casebolt Carver left the meeting.Reason: left the meeting.)</t>
  </si>
  <si>
    <t>90 kbps</t>
  </si>
  <si>
    <t>114 ms</t>
  </si>
  <si>
    <t>tishatcasida (Guest)</t>
  </si>
  <si>
    <t>Carbondale (US )</t>
  </si>
  <si>
    <t>09:09 PM(tishatcasida left the meeting.Reason: Host closed the meeting. )</t>
  </si>
  <si>
    <t>38 ms</t>
  </si>
  <si>
    <t>0.05 %(4.16 %)</t>
  </si>
  <si>
    <t>96 kbps</t>
  </si>
  <si>
    <t>274 kbps</t>
  </si>
  <si>
    <t>39 ms</t>
  </si>
  <si>
    <t>0.07 %(1.26 %)</t>
  </si>
  <si>
    <t>0.04 %(1.3 %)</t>
  </si>
  <si>
    <t>15 fps</t>
  </si>
  <si>
    <t>32 ms</t>
  </si>
  <si>
    <t>248 kbps</t>
  </si>
  <si>
    <t>70 ms</t>
  </si>
  <si>
    <t>Robb Drury (Guest)</t>
  </si>
  <si>
    <t>Folsom (US )</t>
  </si>
  <si>
    <t>09:09 PM(Robb Drury left the meeting.Reason: Host closed the meeting. )</t>
  </si>
  <si>
    <t>36 ms</t>
  </si>
  <si>
    <t>Ramona (US )</t>
  </si>
  <si>
    <t>09:09 PM(iPhone left the meeting.Reason: Host closed the meeting. )</t>
  </si>
  <si>
    <t>0.65 %(13.58 %)</t>
  </si>
  <si>
    <t>0.64 %(7.33 %)</t>
  </si>
  <si>
    <t>maryhaertling (Guest)</t>
  </si>
  <si>
    <t>Irving (US )</t>
  </si>
  <si>
    <t>07:23 PM(maryhaertling left the meeting.Reason: left the meeting.)</t>
  </si>
  <si>
    <t>6 kbps</t>
  </si>
  <si>
    <t>Liza Maniquis-Smigel (Guest)</t>
  </si>
  <si>
    <t>Hilo (US )</t>
  </si>
  <si>
    <t>08:15 PM(Liza Maniquis-Smigel left the meeting.Reason: left the meeting.)</t>
  </si>
  <si>
    <t>25 ms</t>
  </si>
  <si>
    <t>2.61 %(15.05 %)</t>
  </si>
  <si>
    <t>206 kbps</t>
  </si>
  <si>
    <t>1 fps</t>
  </si>
  <si>
    <t>64 ms</t>
  </si>
  <si>
    <t>Paul Blackburn (Guest)</t>
  </si>
  <si>
    <t>Redondo Beach (US )</t>
  </si>
  <si>
    <t>09:09 PM(Paul Blackburn left the meeting.Reason: Host closed the meeting. )</t>
  </si>
  <si>
    <t>117 kbps</t>
  </si>
  <si>
    <t>28 ms</t>
  </si>
  <si>
    <t>Patrick Napier (Guest)</t>
  </si>
  <si>
    <t>09:09 PM(Patrick Napier left the meeting.Reason: Host closed the meeting. )</t>
  </si>
  <si>
    <t>0.03 %(1.71 %)</t>
  </si>
  <si>
    <t>12 ms</t>
  </si>
  <si>
    <t>0.03 %(0.48 %)</t>
  </si>
  <si>
    <t>yoavsharoni (Guest)</t>
  </si>
  <si>
    <t>Wappingers Falls (US )</t>
  </si>
  <si>
    <t>08:52 PM(yoavsharoni left the meeting.Reason: left the meeting.)</t>
  </si>
  <si>
    <t>139 kbps</t>
  </si>
  <si>
    <t>Patrick (Guest)</t>
  </si>
  <si>
    <t>Richmond (CA )</t>
  </si>
  <si>
    <t>09:09 PM(Patrick left the meeting.Reason: Host closed the meeting. )</t>
  </si>
  <si>
    <t>danielbpinkos (Guest)</t>
  </si>
  <si>
    <t>Tewksbury (US )</t>
  </si>
  <si>
    <t>09:09 PM(danielbpinkos left the meeting.Reason: left the meeting.)</t>
  </si>
  <si>
    <t>109 kbps</t>
  </si>
  <si>
    <t>Alita Sikora (Guest)</t>
  </si>
  <si>
    <t>Vero Beach (US )</t>
  </si>
  <si>
    <t>07:38 PM(Alita Sikora left the meeting.Reason: left the meeting.)</t>
  </si>
  <si>
    <t>171 kbps</t>
  </si>
  <si>
    <t>60 kbps</t>
  </si>
  <si>
    <t>Julia (Guest)</t>
  </si>
  <si>
    <t>Virginia Beach (US )</t>
  </si>
  <si>
    <t>09:09 PM(Julia left the meeting.Reason: left the meeting.)</t>
  </si>
  <si>
    <t>102 ms</t>
  </si>
  <si>
    <t>Susan Ulfelder (Guest)</t>
  </si>
  <si>
    <t>Fairfax (US )</t>
  </si>
  <si>
    <t>09:09 PM(Susan Ulfelder left the meeting.Reason: Host closed the meeting. )</t>
  </si>
  <si>
    <t>0.36 %(9.42 %)</t>
  </si>
  <si>
    <t>Greg Vigoren (Guest)</t>
  </si>
  <si>
    <t>07:29 PM(Greg Vigoren got disconnected from the meeting.Reason: Network connection error. )</t>
  </si>
  <si>
    <t>731 kbps</t>
  </si>
  <si>
    <t>55 ms</t>
  </si>
  <si>
    <t>26 fps</t>
  </si>
  <si>
    <t>Susan Higa’s iPhone (Guest)</t>
  </si>
  <si>
    <t>Wailuku (US )</t>
  </si>
  <si>
    <t>09:09 PM(Susan Higa’s iPhone left the meeting.Reason: Host closed the meeting. )</t>
  </si>
  <si>
    <t>jerrytennant (Guest)</t>
  </si>
  <si>
    <t>Dallas (US )</t>
  </si>
  <si>
    <t>09:05 PM(jerrytennant got disconnected from the meeting.Reason: Network connection error. )</t>
  </si>
  <si>
    <t>40 kbps</t>
  </si>
  <si>
    <t>159 ms</t>
  </si>
  <si>
    <t>0.07 %(4.75 %)</t>
  </si>
  <si>
    <t>173 kbps</t>
  </si>
  <si>
    <t>998 kbps</t>
  </si>
  <si>
    <t>0.06 %(8.12 %)</t>
  </si>
  <si>
    <t>25 fps</t>
  </si>
  <si>
    <t>41 kbps</t>
  </si>
  <si>
    <t>97 ms</t>
  </si>
  <si>
    <t>37 ms</t>
  </si>
  <si>
    <t>Ernie Aguilera (Guest)</t>
  </si>
  <si>
    <t>Elmhurst (US )</t>
  </si>
  <si>
    <t>09:09 PM(Ernie Aguilera left the meeting.Reason: Host closed the meeting. )</t>
  </si>
  <si>
    <t>0.01 %(0.19 %)</t>
  </si>
  <si>
    <t>Joel Hipps (Guest)</t>
  </si>
  <si>
    <t>Seal Beach (US )</t>
  </si>
  <si>
    <t>09:09 PM(Joel Hipps left the meeting.Reason: Host closed the meeting. )</t>
  </si>
  <si>
    <t>Sidney (Guest)</t>
  </si>
  <si>
    <t>Georgetown (US )</t>
  </si>
  <si>
    <t>09:07 PM(Sidney left the meeting.Reason: left the meeting.)</t>
  </si>
  <si>
    <t>133 kbps</t>
  </si>
  <si>
    <t>Shel Stein (Guest)</t>
  </si>
  <si>
    <t>Hallandale (US )</t>
  </si>
  <si>
    <t>09:09 PM(Shel Stein left the meeting.Reason: Host closed the meeting. )</t>
  </si>
  <si>
    <t>Matt (Guest)</t>
  </si>
  <si>
    <t>San Jose (US )</t>
  </si>
  <si>
    <t>09:09 PM(Matt left the meeting.Reason: left the meeting.)</t>
  </si>
  <si>
    <t>Eddie Guerra (Guest)</t>
  </si>
  <si>
    <t>07:35 PM(Eddie Guerra got disconnected from the meeting.Reason: Network connection error. )</t>
  </si>
  <si>
    <t>136 kbps</t>
  </si>
  <si>
    <t>423 ms</t>
  </si>
  <si>
    <t>301 ms</t>
  </si>
  <si>
    <t>9.93 %(49.07 %)</t>
  </si>
  <si>
    <t>77 kbps</t>
  </si>
  <si>
    <t>376 ms</t>
  </si>
  <si>
    <t>222 ms</t>
  </si>
  <si>
    <t>10.04 %(25.4 %)</t>
  </si>
  <si>
    <t>583 ms</t>
  </si>
  <si>
    <t>514 ms</t>
  </si>
  <si>
    <t>60 ms</t>
  </si>
  <si>
    <t>davidstein (Guest)</t>
  </si>
  <si>
    <t>Las Vegas (US )</t>
  </si>
  <si>
    <t>09:09 PM(davidstein left the meeting.Reason: Host closed the meeting. )</t>
  </si>
  <si>
    <t>30 ms</t>
  </si>
  <si>
    <t>Debi London (Guest)</t>
  </si>
  <si>
    <t>Mt. Pleasant (US )</t>
  </si>
  <si>
    <t>07:29 PM(Debi London got disconnected from the meeting.Reason: Network connection error. )</t>
  </si>
  <si>
    <t>5.38 %(24.95 %)</t>
  </si>
  <si>
    <t>3.73 %(31.17 %)</t>
  </si>
  <si>
    <t>32 kbps</t>
  </si>
  <si>
    <t>859 ms</t>
  </si>
  <si>
    <t>59 ms</t>
  </si>
  <si>
    <t>long12short4@gmail.com (Guest)</t>
  </si>
  <si>
    <t>Grove City (US )</t>
  </si>
  <si>
    <t>07:31 PM(long12short4@gmail.com got disconnected from the meeting.Reason: Network connection error. )</t>
  </si>
  <si>
    <t>140 kbps</t>
  </si>
  <si>
    <t>1376 ms</t>
  </si>
  <si>
    <t>392 ms</t>
  </si>
  <si>
    <t>13.08 %(65.35 %)</t>
  </si>
  <si>
    <t>451 ms</t>
  </si>
  <si>
    <t>218 ms</t>
  </si>
  <si>
    <t>debra (Guest)</t>
  </si>
  <si>
    <t>San Francisco (US )</t>
  </si>
  <si>
    <t>09:09 PM(debra left the meeting.Reason: Host closed the meeting. )</t>
  </si>
  <si>
    <t>49 ms</t>
  </si>
  <si>
    <t>0.12 %(4.26 %)</t>
  </si>
  <si>
    <t>220 kbps</t>
  </si>
  <si>
    <t>0.19 %(3.23 %)</t>
  </si>
  <si>
    <t>111 kbps</t>
  </si>
  <si>
    <t>Yutaka Ai (Guest)</t>
  </si>
  <si>
    <t>Lafayette (US )</t>
  </si>
  <si>
    <t>09:03 PM(Yutaka Ai left the meeting.Reason: left the meeting.)</t>
  </si>
  <si>
    <t>0.08 %(3.27 %)</t>
  </si>
  <si>
    <t>859 kbps</t>
  </si>
  <si>
    <t>0.09 %(4.07 %)</t>
  </si>
  <si>
    <t>19739535179 (Guest)</t>
  </si>
  <si>
    <t>09:09 PM(19739535179 left the meeting.Reason: Host closed the meeting. )</t>
  </si>
  <si>
    <t>Chris T (Guest)</t>
  </si>
  <si>
    <t>09:09 PM(Chris T left the meeting.Reason: Host closed the meeting. )</t>
  </si>
  <si>
    <t>120 ms</t>
  </si>
  <si>
    <t>0.13 %(2.76 %)</t>
  </si>
  <si>
    <t>121 ms</t>
  </si>
  <si>
    <t>0.14 %(1.45 %)</t>
  </si>
  <si>
    <t>Nancy Coon (Guest)</t>
  </si>
  <si>
    <t>09:09 PM(Nancy Coon left the meeting.Reason: Host closed the meeting. )</t>
  </si>
  <si>
    <t>0.1 %(1.73 %)</t>
  </si>
  <si>
    <t>0.17 %(1.0 %)</t>
  </si>
  <si>
    <t>Stan A (Guest)</t>
  </si>
  <si>
    <t>Lutherville-Timonium (US )</t>
  </si>
  <si>
    <t>09:07 PM(Stan A left the meeting.Reason: left the meeting.)</t>
  </si>
  <si>
    <t>0.05 %(2.3 %)</t>
  </si>
  <si>
    <t>martin dayton (Guest)</t>
  </si>
  <si>
    <t>Fort Lauderdale (US )</t>
  </si>
  <si>
    <t>09:09 PM(martin dayton left the meeting.Reason: Host closed the meeting. )</t>
  </si>
  <si>
    <t>carriecarda (Guest)</t>
  </si>
  <si>
    <t>McKinney (US )</t>
  </si>
  <si>
    <t>09:09 PM(carriecarda left the meeting.Reason: Host closed the meeting. )</t>
  </si>
  <si>
    <t>0.1 %(2.13 %)</t>
  </si>
  <si>
    <t>380 kbps</t>
  </si>
  <si>
    <t>0.09 %(2.0 %)</t>
  </si>
  <si>
    <t>Jeffrey Smith (Guest)</t>
  </si>
  <si>
    <t>Strongsville (US )</t>
  </si>
  <si>
    <t>09:09 PM(Jeffrey Smith left the meeting.Reason: Host closed the meeting. )</t>
  </si>
  <si>
    <t>129 kbps</t>
  </si>
  <si>
    <t>0.02 %(2.64 %)</t>
  </si>
  <si>
    <t>160 kbps</t>
  </si>
  <si>
    <t>0.02 %(0.91 %)</t>
  </si>
  <si>
    <t>Cheryl Ortel (Guest)</t>
  </si>
  <si>
    <t>Easton (US )</t>
  </si>
  <si>
    <t>09:09 PM(Cheryl Ortel left the meeting.Reason: Host closed the meeting. )</t>
  </si>
  <si>
    <t>98 ms</t>
  </si>
  <si>
    <t>100 ms</t>
  </si>
  <si>
    <t>1 ms</t>
  </si>
  <si>
    <t>30 kbps</t>
  </si>
  <si>
    <t>janicerost@me.com (Guest)</t>
  </si>
  <si>
    <t>Minneapolis (US )</t>
  </si>
  <si>
    <t>09:09 PM(janicerost@me.com left the meeting.Reason: Host closed the meeting. )</t>
  </si>
  <si>
    <t>43 ms</t>
  </si>
  <si>
    <t>0.04 %(0.97 %)</t>
  </si>
  <si>
    <t>0.07 %(0.65 %)</t>
  </si>
  <si>
    <t>debbie iPhone 11 (Guest)</t>
  </si>
  <si>
    <t>07:38 PM(debbie iPhone 11 got disconnected from the meeting.Reason: Network connection error. )</t>
  </si>
  <si>
    <t>145 kbps</t>
  </si>
  <si>
    <t>189 kbps</t>
  </si>
  <si>
    <t>167 kbps</t>
  </si>
  <si>
    <t>Patti (Guest)</t>
  </si>
  <si>
    <t>Fallbrook (US )</t>
  </si>
  <si>
    <t>09:09 PM(Patti left the meeting.Reason: Host closed the meeting. )</t>
  </si>
  <si>
    <t>42 ms</t>
  </si>
  <si>
    <t>Lizard (Guest)</t>
  </si>
  <si>
    <t>Rio Rancho (US )</t>
  </si>
  <si>
    <t>09:09 PM(Lizard left the meeting.Reason: Host closed the meeting. )</t>
  </si>
  <si>
    <t>0.27 %(5.01 %)</t>
  </si>
  <si>
    <t>0.29 %(4.24 %)</t>
  </si>
  <si>
    <t>Tim Eng (Guest)</t>
  </si>
  <si>
    <t>Boston (US )</t>
  </si>
  <si>
    <t>09:09 PM(Tim Eng left the meeting.Reason: Host closed the meeting. )</t>
  </si>
  <si>
    <t>76 ms</t>
  </si>
  <si>
    <t>A.J. Farshchian MD</t>
  </si>
  <si>
    <t>iOS</t>
  </si>
  <si>
    <t>MicrophoneBuiltIn</t>
  </si>
  <si>
    <t>09:07 PM(A.J. Farshchian MD got disconnected from the meeting.Reason: Network connection error. )</t>
  </si>
  <si>
    <t>5.1.28642.0705</t>
  </si>
  <si>
    <t>134 kbps</t>
  </si>
  <si>
    <t>209 ms</t>
  </si>
  <si>
    <t>2.25 %(17.98 %)</t>
  </si>
  <si>
    <t>1.2 %(16.0 %)</t>
  </si>
  <si>
    <t>359 kbps</t>
  </si>
  <si>
    <t>164 ms</t>
  </si>
  <si>
    <t>2.19 %(13.16 %)</t>
  </si>
  <si>
    <t>198 ms</t>
  </si>
  <si>
    <t>dawn (Guest)</t>
  </si>
  <si>
    <t>Santa Ana (US )</t>
  </si>
  <si>
    <t>09:09 PM(dawn left the meeting.Reason: Host closed the meeting. )</t>
  </si>
  <si>
    <t>148 kbps</t>
  </si>
  <si>
    <t>34 ms</t>
  </si>
  <si>
    <t>340 kbps</t>
  </si>
  <si>
    <t>anna fischbein (Guest)</t>
  </si>
  <si>
    <t>North Miami Beach (US )</t>
  </si>
  <si>
    <t>09:09 PM(anna fischbein left the meeting.Reason: Host closed the meeting. )</t>
  </si>
  <si>
    <t>39 kbps</t>
  </si>
  <si>
    <t>13.0 %(95.7 %)</t>
  </si>
  <si>
    <t>116 kbps</t>
  </si>
  <si>
    <t>215 kbps</t>
  </si>
  <si>
    <t>James Rieger (Guest)</t>
  </si>
  <si>
    <t>09:09 PM(James Rieger left the meeting.Reason: Host closed the meeting. )</t>
  </si>
  <si>
    <t>0.01 %(0.95 %)</t>
  </si>
  <si>
    <t>0.01 %(0.5 %)</t>
  </si>
  <si>
    <t>0.07 %(1.77 %)</t>
  </si>
  <si>
    <t>Sunny’s iPhone (Guest)</t>
  </si>
  <si>
    <t>Omaha (US )</t>
  </si>
  <si>
    <t>08:22 PM(Sunny’s iPhone left the meeting.Reason: left the meeting.)</t>
  </si>
  <si>
    <t>135 kbps</t>
  </si>
  <si>
    <t>138 ms</t>
  </si>
  <si>
    <t>1.72 %(18.29 %)</t>
  </si>
  <si>
    <t>143 ms</t>
  </si>
  <si>
    <t>1.78 %(13.5 %)</t>
  </si>
  <si>
    <t>163 ms</t>
  </si>
  <si>
    <t>Debbie Hovitz (Guest)</t>
  </si>
  <si>
    <t>Rowlett (US )</t>
  </si>
  <si>
    <t>09:04 PM(Debbie Hovitz left the meeting.Reason: left the meeting.)</t>
  </si>
  <si>
    <t>65 ms</t>
  </si>
  <si>
    <t>Doxsee Foster (Guest)</t>
  </si>
  <si>
    <t>Camarillo (US )</t>
  </si>
  <si>
    <t>08:43 PM(Doxsee Foster left the meeting.Reason: left the meeting.)</t>
  </si>
  <si>
    <t>BJ (Guest)</t>
  </si>
  <si>
    <t>07:31 PM(BJ left the meeting.Reason: left the meeting.)</t>
  </si>
  <si>
    <t>170 kbps</t>
  </si>
  <si>
    <t>313 kbps</t>
  </si>
  <si>
    <t>ted kadin (Guest)</t>
  </si>
  <si>
    <t>09:09 PM(ted kadin left the meeting.Reason: Host closed the meeting. )</t>
  </si>
  <si>
    <t>123 kbps</t>
  </si>
  <si>
    <t>179 kbps</t>
  </si>
  <si>
    <t>29 ms</t>
  </si>
  <si>
    <t>242 ms</t>
  </si>
  <si>
    <t>247 ms</t>
  </si>
  <si>
    <t>Shellie Pruden (Guest)</t>
  </si>
  <si>
    <t>09:05 PM(Shellie Pruden got disconnected from the meeting.Reason: Network connection error. )</t>
  </si>
  <si>
    <t>80 kbps</t>
  </si>
  <si>
    <t>Sheryl Hargadon (Guest)</t>
  </si>
  <si>
    <t>Laurel (US )</t>
  </si>
  <si>
    <t>09:08 PM(Sheryl Hargadon left the meeting.Reason: left the meeting.)</t>
  </si>
  <si>
    <t>OC Spine Disc (Guest)</t>
  </si>
  <si>
    <t>Tustin (US )</t>
  </si>
  <si>
    <t>09:09 PM(OC Spine Disc left the meeting.Reason: Host closed the meeting. )</t>
  </si>
  <si>
    <t>0.78 %(9.86 %)</t>
  </si>
  <si>
    <t>0.07 %(1.17 %)</t>
  </si>
  <si>
    <t>KAREN UMHOLTZ (Guest)</t>
  </si>
  <si>
    <t>Baton Rouge (US )</t>
  </si>
  <si>
    <t>09:09 PM(KAREN UMHOLTZ left the meeting.Reason: Host closed the meeting. )</t>
  </si>
  <si>
    <t>140 ms</t>
  </si>
  <si>
    <t>715 kbps</t>
  </si>
  <si>
    <t>22 fps</t>
  </si>
  <si>
    <t>ML (Guest)</t>
  </si>
  <si>
    <t>Denver (US )</t>
  </si>
  <si>
    <t>09:09 PM(ML left the meeting.Reason: Host closed the meeting. )</t>
  </si>
  <si>
    <t>0.03 %(1.72 %)</t>
  </si>
  <si>
    <t>0.01 %(0.28 %)</t>
  </si>
  <si>
    <t>Carolyn (Guest)</t>
  </si>
  <si>
    <t>Mansfield (US )</t>
  </si>
  <si>
    <t>09:09 PM(Carolyn left the meeting.Reason: Host closed the meeting. )</t>
  </si>
  <si>
    <t>459 ms</t>
  </si>
  <si>
    <t>348 ms</t>
  </si>
  <si>
    <t>0.9 %(13.94 %)</t>
  </si>
  <si>
    <t>285 ms</t>
  </si>
  <si>
    <t>182 ms</t>
  </si>
  <si>
    <t>1.15 %(6.31 %)</t>
  </si>
  <si>
    <t>432 ms</t>
  </si>
  <si>
    <t>344 ms</t>
  </si>
  <si>
    <t>iPhone (2)Karla (Guest)</t>
  </si>
  <si>
    <t>New York (US )</t>
  </si>
  <si>
    <t>132 kbps</t>
  </si>
  <si>
    <t>Tom Yarema (Guest)</t>
  </si>
  <si>
    <t>Aptos (US )</t>
  </si>
  <si>
    <t>09:09 PM(Tom Yarema left the meeting.Reason: left the meeting.)</t>
  </si>
  <si>
    <t>Scott Taylor (Guest)</t>
  </si>
  <si>
    <t>Alamo (US )</t>
  </si>
  <si>
    <t>09:09 PM(Scott Taylor left the meeting.Reason: Host closed the meeting. )</t>
  </si>
  <si>
    <t>748 kbps</t>
  </si>
  <si>
    <t>markkelley (Guest)</t>
  </si>
  <si>
    <t>09:09 PM(markkelley left the meeting.Reason: Host closed the meeting. )</t>
  </si>
  <si>
    <t>395 ms</t>
  </si>
  <si>
    <t>295 ms</t>
  </si>
  <si>
    <t>0.68 %(15.73 %)</t>
  </si>
  <si>
    <t>175 ms</t>
  </si>
  <si>
    <t>0.53 %(4.0 %)</t>
  </si>
  <si>
    <t>352 ms</t>
  </si>
  <si>
    <t>272 ms</t>
  </si>
  <si>
    <t>Lori Knight (Guest)</t>
  </si>
  <si>
    <t>Park City (US )</t>
  </si>
  <si>
    <t>08:56 PM(Lori Knight left the meeting.Reason: left the meeting.)</t>
  </si>
  <si>
    <t>0.91 %(22.12 %)</t>
  </si>
  <si>
    <t>53 ms</t>
  </si>
  <si>
    <t>0.73 %(7.37 %)</t>
  </si>
  <si>
    <t>Charlotte Gilchrist (Guest)</t>
  </si>
  <si>
    <t>Medford (US )</t>
  </si>
  <si>
    <t>08:14 PM(Charlotte Gilchrist left the meeting.Reason: left the meeting.)</t>
  </si>
  <si>
    <t>0.06 %(2.25 %)</t>
  </si>
  <si>
    <t>298 kbps</t>
  </si>
  <si>
    <t>Semyon (Guest)</t>
  </si>
  <si>
    <t>07:39 PM(Semyon got disconnected from the meeting.Reason: Network connection error. )</t>
  </si>
  <si>
    <t>1.71 %(14.26 %)</t>
  </si>
  <si>
    <t>176 kbps</t>
  </si>
  <si>
    <t>0.3 %(2.7 %)</t>
  </si>
  <si>
    <t>19512647620 (Guest)</t>
  </si>
  <si>
    <t>09:01 PM(19512647620 left the meeting.Reason: left the meeting.)</t>
  </si>
  <si>
    <t>18322620399 (Guest)</t>
  </si>
  <si>
    <t>09:09 PM(18322620399 left the meeting.Reason: Host closed the meeting. )</t>
  </si>
  <si>
    <t>Beatriz’s iPhone (Guest)</t>
  </si>
  <si>
    <t>08:35 PM(Beatriz’s iPhone got disconnected from the meeting.Reason: Network connection error. )</t>
  </si>
  <si>
    <t>255 ms</t>
  </si>
  <si>
    <t>Fanta (Guest)</t>
  </si>
  <si>
    <t>09:09 PM(Fanta left the meeting.Reason: Host closed the meeting. )</t>
  </si>
  <si>
    <t>237 kbps</t>
  </si>
  <si>
    <t>19.09 %(60.82 %)</t>
  </si>
  <si>
    <t>19.09 %(50.27 %)</t>
  </si>
  <si>
    <t>65 kbps</t>
  </si>
  <si>
    <t>138 kbps</t>
  </si>
  <si>
    <t>Praveena’s iPhone6 (Guest)</t>
  </si>
  <si>
    <t>Phoenix (US )</t>
  </si>
  <si>
    <t>07:33 PM(Praveena’s iPhone6 left the meeting.Reason: left the meeting.)</t>
  </si>
  <si>
    <t>186 kbps</t>
  </si>
  <si>
    <t>Ayo's iPad (Guest)</t>
  </si>
  <si>
    <t>09:05 PM(Ayo's iPad left the meeting.Reason: left the meeting.)</t>
  </si>
  <si>
    <t>0.07 %(1.86 %)</t>
  </si>
  <si>
    <t>565 kbps</t>
  </si>
  <si>
    <t>163 kbps</t>
  </si>
  <si>
    <t>Steve Johnson (Guest)</t>
  </si>
  <si>
    <t>Arkansas City (US )</t>
  </si>
  <si>
    <t>09:06 PM(Steve Johnson left the meeting.Reason: left the meeting.)</t>
  </si>
  <si>
    <t>0.19 %(8.32 %)</t>
  </si>
  <si>
    <t>115 ms</t>
  </si>
  <si>
    <t>0.23 %(3.91 %)</t>
  </si>
  <si>
    <t>137 ms</t>
  </si>
  <si>
    <t>Margaret Ruhe (Guest)</t>
  </si>
  <si>
    <t>Alexandria (US )</t>
  </si>
  <si>
    <t>09:09 PM(Margaret Ruhe left the meeting.Reason: Host closed the meeting. )</t>
  </si>
  <si>
    <t>105 ms</t>
  </si>
  <si>
    <t>406 kbps</t>
  </si>
  <si>
    <t>GAYLE's iPad (Guest)</t>
  </si>
  <si>
    <t>Marblehead (US )</t>
  </si>
  <si>
    <t>07:51 PM(GAYLE's iPad left the meeting.Reason: left the meeting.)</t>
  </si>
  <si>
    <t>73 ms</t>
  </si>
  <si>
    <t>ERIN SHARONI (Guest)</t>
  </si>
  <si>
    <t>07:53 PM(ERIN SHARONI left the meeting.Reason: left the meeting.)</t>
  </si>
  <si>
    <t>273 ms</t>
  </si>
  <si>
    <t>3.48 %(33.89 %)</t>
  </si>
  <si>
    <t>266 ms</t>
  </si>
  <si>
    <t>3.17 %(27.01 %)</t>
  </si>
  <si>
    <t>316 ms</t>
  </si>
  <si>
    <t>Hiat Saleh (Guest)</t>
  </si>
  <si>
    <t>Talisheek (US )</t>
  </si>
  <si>
    <t>07:33 PM(Hiat Saleh got disconnected from the meeting.Reason: Network connection error. )</t>
  </si>
  <si>
    <t>157 kbps</t>
  </si>
  <si>
    <t>3078 ms</t>
  </si>
  <si>
    <t>0.1 %(3.5 %)</t>
  </si>
  <si>
    <t>422 kbps</t>
  </si>
  <si>
    <t>1787 ms</t>
  </si>
  <si>
    <t>0.65 %(3.5 %)</t>
  </si>
  <si>
    <t>371 ms</t>
  </si>
  <si>
    <t>1344*756</t>
  </si>
  <si>
    <t>57 kbps</t>
  </si>
  <si>
    <t>190 ms</t>
  </si>
  <si>
    <t>Gerald Natzke (Guest)</t>
  </si>
  <si>
    <t>Fenton (US )</t>
  </si>
  <si>
    <t>08:34 PM(Gerald Natzke left the meeting.Reason: left the meeting.)</t>
  </si>
  <si>
    <t>257 kbps</t>
  </si>
  <si>
    <t>Andrea Kiesel (Guest)</t>
  </si>
  <si>
    <t>Vista (US )</t>
  </si>
  <si>
    <t>09:09 PM(Andrea Kiesel left the meeting.Reason: left the meeting.)</t>
  </si>
  <si>
    <t>56 ms</t>
  </si>
  <si>
    <t>Maxie's iPhone (Guest)</t>
  </si>
  <si>
    <t>Arlington (US )</t>
  </si>
  <si>
    <t>09:09 PM(Maxie's iPhone left the meeting.Reason: Host closed the meeting. )</t>
  </si>
  <si>
    <t>0.01 %(0.63 %)</t>
  </si>
  <si>
    <t>0.01 %(0.43 %)</t>
  </si>
  <si>
    <t>Alyssa's iPhone (Guest)</t>
  </si>
  <si>
    <t>Philadelphia (US )</t>
  </si>
  <si>
    <t>07:33 PM(Alyssa's iPhone left the meeting.Reason: left the meeting.)</t>
  </si>
  <si>
    <t>231 kbps</t>
  </si>
  <si>
    <t>118 ms</t>
  </si>
  <si>
    <t>590 kbps</t>
  </si>
  <si>
    <t>134 ms</t>
  </si>
  <si>
    <t>116 ms</t>
  </si>
  <si>
    <t>Linda Fields (Guest)</t>
  </si>
  <si>
    <t>09:07 PM(Linda Fields left the meeting.Reason: left the meeting.)</t>
  </si>
  <si>
    <t>739 kbps</t>
  </si>
  <si>
    <t>320*240</t>
  </si>
  <si>
    <t>Ned Allen (Guest)</t>
  </si>
  <si>
    <t>Tucson (US )</t>
  </si>
  <si>
    <t>09:09 PM(Ned Allen left the meeting.Reason: Host closed the meeting. )</t>
  </si>
  <si>
    <t>2.61 %(26.06 %)</t>
  </si>
  <si>
    <t>3.37 %(17.76 %)</t>
  </si>
  <si>
    <t>119 ms</t>
  </si>
  <si>
    <t>Unknown + Phone</t>
  </si>
  <si>
    <t>193 ms</t>
  </si>
  <si>
    <t>243 ms</t>
  </si>
  <si>
    <t>Larisa (Guest)</t>
  </si>
  <si>
    <t>07:35 PM(Larisa left the meeting.Reason: left the meeting.)</t>
  </si>
  <si>
    <t>144 kbps</t>
  </si>
  <si>
    <t>904 ms</t>
  </si>
  <si>
    <t>642 ms</t>
  </si>
  <si>
    <t>2.3 %(41.28 %)</t>
  </si>
  <si>
    <t>271 kbps</t>
  </si>
  <si>
    <t>622 ms</t>
  </si>
  <si>
    <t>388 ms</t>
  </si>
  <si>
    <t>2.13 %(24.3 %)</t>
  </si>
  <si>
    <t>204 kbps</t>
  </si>
  <si>
    <t>553 ms</t>
  </si>
  <si>
    <t>523 ms</t>
  </si>
  <si>
    <t>Tom Curnin (Guest)</t>
  </si>
  <si>
    <t>Bloomfield (US )</t>
  </si>
  <si>
    <t>08:55 PM(Tom Curnin left the meeting.Reason: left the meeting.)</t>
  </si>
  <si>
    <t>0.8 %(8.4 %)</t>
  </si>
  <si>
    <t>0.03 %(0.18 %)</t>
  </si>
  <si>
    <t>125 ms</t>
  </si>
  <si>
    <t>117 ms</t>
  </si>
  <si>
    <t>Consuelo Abdelnoor (Guest)</t>
  </si>
  <si>
    <t>Fort Lee (US )</t>
  </si>
  <si>
    <t>09:09 PM(Consuelo Abdelnoor left the meeting.Reason: Host closed the meeting. )</t>
  </si>
  <si>
    <t>clairetray (Guest)</t>
  </si>
  <si>
    <t>St. Marys (US )</t>
  </si>
  <si>
    <t>08:51 PM(clairetray left the meeting.Reason: left the meeting.)</t>
  </si>
  <si>
    <t>154 kbps</t>
  </si>
  <si>
    <t>0.01 %(0.32 %)</t>
  </si>
  <si>
    <t>Debra Wood (Guest)</t>
  </si>
  <si>
    <t>09:00 PM(Debra Wood left the meeting.Reason: left the meeting.)</t>
  </si>
  <si>
    <t>0.06 %(2.99 %)</t>
  </si>
  <si>
    <t>0.13 %(2.24 %)</t>
  </si>
  <si>
    <t>Gail Cerruti from Fulshear# TX (Guest)</t>
  </si>
  <si>
    <t>Richmond (US )</t>
  </si>
  <si>
    <t>09:07 PM(Gail Cerruti from Fulshear# TX got disconnected from the meeting.Reason: Network connection error. )</t>
  </si>
  <si>
    <t>0.01 %(0.99 %)</t>
  </si>
  <si>
    <t>0.02 %(0.37 %)</t>
  </si>
  <si>
    <t>Gregg Govett (Guest)</t>
  </si>
  <si>
    <t>Oklahoma City (US )</t>
  </si>
  <si>
    <t>07:34 PM(Gregg Govett left the meeting.Reason: left the meeting.)</t>
  </si>
  <si>
    <t>129 ms</t>
  </si>
  <si>
    <t>Way (Guest)</t>
  </si>
  <si>
    <t>Sacramento (US )</t>
  </si>
  <si>
    <t>08:33 PM(Way left the meeting.Reason: left the meeting.)</t>
  </si>
  <si>
    <t>0.08 %(2.55 %)</t>
  </si>
  <si>
    <t>0.23 %(2.12 %)</t>
  </si>
  <si>
    <t>Jerry Gutierrez (Guest)</t>
  </si>
  <si>
    <t>09:05 PM(Jerry Gutierrez got disconnected from the meeting.Reason: Network connection error. )</t>
  </si>
  <si>
    <t>cari nyland (Guest)</t>
  </si>
  <si>
    <t>Federal Way (US )</t>
  </si>
  <si>
    <t>08:26 PM(cari nyland got disconnected from the meeting.Reason: Network connection error. )</t>
  </si>
  <si>
    <t>165 ms</t>
  </si>
  <si>
    <t>1.31 %(11.8 %)</t>
  </si>
  <si>
    <t>170 ms</t>
  </si>
  <si>
    <t>1.31 %(7.8 %)</t>
  </si>
  <si>
    <t>177 ms</t>
  </si>
  <si>
    <t>William Song (Guest)</t>
  </si>
  <si>
    <t>Wayne (US )</t>
  </si>
  <si>
    <t>07:36 PM(William Song left the meeting.Reason: left the meeting.)</t>
  </si>
  <si>
    <t>154 ms</t>
  </si>
  <si>
    <t>0.03 %(3.27 %)</t>
  </si>
  <si>
    <t>Deborah Lee Smith (she/her/hers) (Guest)</t>
  </si>
  <si>
    <t>Glendale (US )</t>
  </si>
  <si>
    <t>09:09 PM(Deborah Lee Smith (she/her/hers) left the meeting.Reason: Host closed the meeting. )</t>
  </si>
  <si>
    <t>141 kbps</t>
  </si>
  <si>
    <t>68 kbps</t>
  </si>
  <si>
    <t>453 ms</t>
  </si>
  <si>
    <t>Ken Mary &amp; Sue (Guest)</t>
  </si>
  <si>
    <t>Newalla (US )</t>
  </si>
  <si>
    <t>09:09 PM(Ken Mary &amp; Sue left the meeting.Reason: Host closed the meeting. )</t>
  </si>
  <si>
    <t>429 kbps</t>
  </si>
  <si>
    <t>0.83 %(10.67 %)</t>
  </si>
  <si>
    <t>0.01 %(0.29 %)</t>
  </si>
  <si>
    <t>Diane Trout (Guest)</t>
  </si>
  <si>
    <t>Kalispell (US )</t>
  </si>
  <si>
    <t>08:45 PM(Diane Trout left the meeting.Reason: left the meeting.)</t>
  </si>
  <si>
    <t>0.03 %(0.8 %)</t>
  </si>
  <si>
    <t>610 kbps</t>
  </si>
  <si>
    <t>0.03 %(0.86 %)</t>
  </si>
  <si>
    <t>James Hicks (Guest)</t>
  </si>
  <si>
    <t>Toronto (CA )</t>
  </si>
  <si>
    <t>08:48 PM(James Hicks left the meeting.Reason: left the meeting.)</t>
  </si>
  <si>
    <t>14.58 %(66.89 %)</t>
  </si>
  <si>
    <t>260 kbps</t>
  </si>
  <si>
    <t>16.07 %(74.28 %)</t>
  </si>
  <si>
    <t>212 ms</t>
  </si>
  <si>
    <t>215 ms</t>
  </si>
  <si>
    <t>327 kbps</t>
  </si>
  <si>
    <t>262 ms</t>
  </si>
  <si>
    <t>81 kbps</t>
  </si>
  <si>
    <t>29 kbps</t>
  </si>
  <si>
    <t>404 ms</t>
  </si>
  <si>
    <t>Chas iPhone (Guest)</t>
  </si>
  <si>
    <t>Frisco (US )</t>
  </si>
  <si>
    <t>09:09 PM(Chas iPhone left the meeting.Reason: Host closed the meeting. )</t>
  </si>
  <si>
    <t>0.01 %(0.49 %)</t>
  </si>
  <si>
    <t>David Crais (Guest)</t>
  </si>
  <si>
    <t>Covington (US )</t>
  </si>
  <si>
    <t>07:53 PM(David Crais left the meeting.Reason: left the meeting.)</t>
  </si>
  <si>
    <t>210 ms</t>
  </si>
  <si>
    <t>0.01 %(0.62 %)</t>
  </si>
  <si>
    <t>JKH (Guest)</t>
  </si>
  <si>
    <t>09:09 PM(JKH left the meeting.Reason: Host closed the meeting. )</t>
  </si>
  <si>
    <t>20 ms</t>
  </si>
  <si>
    <t>0.01 %(0.92 %)</t>
  </si>
  <si>
    <t>187 kbps</t>
  </si>
  <si>
    <t>0.01 %(0.54 %)</t>
  </si>
  <si>
    <t>458 kbps</t>
  </si>
  <si>
    <t>DON GATES (Guest)</t>
  </si>
  <si>
    <t>Corona (US )</t>
  </si>
  <si>
    <t>United States;United States (NY RWG)</t>
  </si>
  <si>
    <t>09:03 PM(DON GATES left the meeting.Reason: left the meeting.)</t>
  </si>
  <si>
    <t>63 ms</t>
  </si>
  <si>
    <t>Jill Thrift (Guest)</t>
  </si>
  <si>
    <t>San Antonio (US )</t>
  </si>
  <si>
    <t>08:01 PM(Jill Thrift left the meeting.Reason: left the meeting.)</t>
  </si>
  <si>
    <t>0.03 %(0.41 %)</t>
  </si>
  <si>
    <t>306 kbps</t>
  </si>
  <si>
    <t>iPhoneadele (Guest)</t>
  </si>
  <si>
    <t>Plano (US )</t>
  </si>
  <si>
    <t>09:07 PM(iPhoneadele left the meeting.Reason: left the meeting.)</t>
  </si>
  <si>
    <t>0.52 %(4.03 %)</t>
  </si>
  <si>
    <t>0.59 %(2.88 %)</t>
  </si>
  <si>
    <t>Monna Laird (Guest)</t>
  </si>
  <si>
    <t>Annapolis (US )</t>
  </si>
  <si>
    <t>09:09 PM(Monna Laird left the meeting.Reason: Host closed the meeting. )</t>
  </si>
  <si>
    <t>0.01 %(0.57 %)</t>
  </si>
  <si>
    <t>Momma (Guest)</t>
  </si>
  <si>
    <t>07:39 PM(Momma got disconnected from the meeting.Reason: Network connection error. )</t>
  </si>
  <si>
    <t>4792 ms</t>
  </si>
  <si>
    <t>1.4 %(15.85 %)</t>
  </si>
  <si>
    <t>151 kbps</t>
  </si>
  <si>
    <t>1101 ms</t>
  </si>
  <si>
    <t>1.85 %(6.85 %)</t>
  </si>
  <si>
    <t>70 kbps</t>
  </si>
  <si>
    <t>3380 ms</t>
  </si>
  <si>
    <t>158 ms</t>
  </si>
  <si>
    <t>07:39 PM(iPhone got disconnected from the meeting.Reason: Network connection error. )</t>
  </si>
  <si>
    <t>0.25 %(0.95 %)</t>
  </si>
  <si>
    <t>72 kbps</t>
  </si>
  <si>
    <t>146 ms</t>
  </si>
  <si>
    <t>Emmy Grimes (Guest)</t>
  </si>
  <si>
    <t>08:09 PM(Emmy Grimes left the meeting.Reason: left the meeting.)</t>
  </si>
  <si>
    <t>169 ms</t>
  </si>
  <si>
    <t>0.7 %(3.58 %)</t>
  </si>
  <si>
    <t>0.35 %(0.83 %)</t>
  </si>
  <si>
    <t>249 ms</t>
  </si>
  <si>
    <t>semyo (Guest)</t>
  </si>
  <si>
    <t>08:35 PM(semyo left the meeting.Reason: left the meeting.)</t>
  </si>
  <si>
    <t>Colleen Galvin (Guest)</t>
  </si>
  <si>
    <t>Mill Valley (US )</t>
  </si>
  <si>
    <t>07:52 PM(Colleen Galvin left the meeting.Reason: left the meeting.)</t>
  </si>
  <si>
    <t>0.1 %(5.08 %)</t>
  </si>
  <si>
    <t>0.06 %(1.77 %)</t>
  </si>
  <si>
    <t>Rene Blaha (Guest)</t>
  </si>
  <si>
    <t>09:09 PM(Rene Blaha left the meeting.Reason: Host closed the meeting. )</t>
  </si>
  <si>
    <t>148 ms</t>
  </si>
  <si>
    <t>10.26 %(21.54 %)</t>
  </si>
  <si>
    <t>10.26 %(20.51 %)</t>
  </si>
  <si>
    <t>219 ms</t>
  </si>
  <si>
    <t>207 ms</t>
  </si>
  <si>
    <t>63 kbps</t>
  </si>
  <si>
    <t>152 ms</t>
  </si>
  <si>
    <t>09:09 PM(iPhone left the meeting.Reason: left the meeting.)</t>
  </si>
  <si>
    <t>0.08 %(3.37 %)</t>
  </si>
  <si>
    <t>0.13 %(1.62 %)</t>
  </si>
  <si>
    <t>Marcia (Guest)</t>
  </si>
  <si>
    <t>07:42 PM(Marcia left the meeting.Reason: left the meeting.)</t>
  </si>
  <si>
    <t>139 ms</t>
  </si>
  <si>
    <t>530 kbps</t>
  </si>
  <si>
    <t>0.5 %(20.4 %)</t>
  </si>
  <si>
    <t>67 kbps</t>
  </si>
  <si>
    <t>0.03 %(0.51 %)</t>
  </si>
  <si>
    <t>Hugh’s iPhone (Guest)</t>
  </si>
  <si>
    <t>Birmingham (US )</t>
  </si>
  <si>
    <t>07:42 PM(Hugh’s iPhone got disconnected from the meeting.Reason: Network connection error. )</t>
  </si>
  <si>
    <t>jim r  listening (Guest)</t>
  </si>
  <si>
    <t>08:55 PM(jim r  listening left the meeting.Reason: left the meeting.)</t>
  </si>
  <si>
    <t>483 kbps</t>
  </si>
  <si>
    <t>Neal Shah (Guest)</t>
  </si>
  <si>
    <t>Silver Spring (US )</t>
  </si>
  <si>
    <t>07:55 PM(Neal Shah got disconnected from the meeting.Reason: Network connection error. )</t>
  </si>
  <si>
    <t>0.42 %(7.51 %)</t>
  </si>
  <si>
    <t>153 kbps</t>
  </si>
  <si>
    <t>0.26 %(6.18 %)</t>
  </si>
  <si>
    <t>Constance (Guest)</t>
  </si>
  <si>
    <t>Kent (US )</t>
  </si>
  <si>
    <t>09:09 PM(Constance left the meeting.Reason: Host closed the meeting. )</t>
  </si>
  <si>
    <t>300 kbps</t>
  </si>
  <si>
    <t>194 ms</t>
  </si>
  <si>
    <t>32.58 %(60.83 %)</t>
  </si>
  <si>
    <t>395 kbps</t>
  </si>
  <si>
    <t>195 ms</t>
  </si>
  <si>
    <t>340 ms</t>
  </si>
  <si>
    <t>30.88 %(49.39 %)</t>
  </si>
  <si>
    <t>3.07 %(26.4 %)</t>
  </si>
  <si>
    <t>697 ms</t>
  </si>
  <si>
    <t>915 ms</t>
  </si>
  <si>
    <t>455 kbps</t>
  </si>
  <si>
    <t>Kalpana's iphone (Guest)</t>
  </si>
  <si>
    <t>Orchard Park (US )</t>
  </si>
  <si>
    <t>09:09 PM(Kalpana's iphone left the meeting.Reason: Host closed the meeting. )</t>
  </si>
  <si>
    <t>0.1 %(4.9 %)</t>
  </si>
  <si>
    <t>0.3 %(5.11 %)</t>
  </si>
  <si>
    <t>355 kbps</t>
  </si>
  <si>
    <t>265 ms</t>
  </si>
  <si>
    <t>448 kbps</t>
  </si>
  <si>
    <t>Gordon Ko (Guest)</t>
  </si>
  <si>
    <t>Thornhill (CA )</t>
  </si>
  <si>
    <t>09:09 PM(Gordon Ko left the meeting.Reason: Host closed the meeting. )</t>
  </si>
  <si>
    <t>150 ms</t>
  </si>
  <si>
    <t>2.13 %(28.43 %)</t>
  </si>
  <si>
    <t>2.1 %(15.27 %)</t>
  </si>
  <si>
    <t>156 ms</t>
  </si>
  <si>
    <t>0.03 %(1.26 %)</t>
  </si>
  <si>
    <t>51 kbps</t>
  </si>
  <si>
    <t>Dr. Salter (Guest)</t>
  </si>
  <si>
    <t>Overland (US )</t>
  </si>
  <si>
    <t>09:09 PM(Dr. Salter left the meeting.Reason: Host closed the meeting. )</t>
  </si>
  <si>
    <t>181 kbps</t>
  </si>
  <si>
    <t>Roy Cannon (Guest)</t>
  </si>
  <si>
    <t>Lakeland (US )</t>
  </si>
  <si>
    <t>08:38 PM(Roy Cannon got disconnected from the meeting.Reason: Network connection error. )</t>
  </si>
  <si>
    <t>3.07 %(13.73 %)</t>
  </si>
  <si>
    <t>442 kbps</t>
  </si>
  <si>
    <t>3.44 %(13.66 %)</t>
  </si>
  <si>
    <t>412 kbps</t>
  </si>
  <si>
    <t>Paolo Abellera (Guest)</t>
  </si>
  <si>
    <t>Dublin (US )</t>
  </si>
  <si>
    <t>09:09 PM(Paolo Abellera left the meeting.Reason: Host closed the meeting. )</t>
  </si>
  <si>
    <t>0.01 %(0.12 %)</t>
  </si>
  <si>
    <t>ronda drake (Guest)</t>
  </si>
  <si>
    <t>Reynoldsburg (US )</t>
  </si>
  <si>
    <t>09:09 PM(ronda drake left the meeting.Reason: Host closed the meeting. )</t>
  </si>
  <si>
    <t>43 kbps</t>
  </si>
  <si>
    <t>d harshfield (Guest)</t>
  </si>
  <si>
    <t>Fayetteville (US )</t>
  </si>
  <si>
    <t>09:09 PM(d harshfield left the meeting.Reason: Host closed the meeting. )</t>
  </si>
  <si>
    <t>0.1 %(1.22 %)</t>
  </si>
  <si>
    <t>503 kbps</t>
  </si>
  <si>
    <t>71 kbps</t>
  </si>
  <si>
    <t>0.09 %(1.28 %)</t>
  </si>
  <si>
    <t>420 kbps</t>
  </si>
  <si>
    <t>174 ms</t>
  </si>
  <si>
    <t>deborahlance (Guest)</t>
  </si>
  <si>
    <t>Christchurch (NZ )</t>
  </si>
  <si>
    <t>08:55 PM(deborahlance left the meeting.Reason: left the meeting.)</t>
  </si>
  <si>
    <t>223 ms</t>
  </si>
  <si>
    <t>0.02 %(1.66 %)</t>
  </si>
  <si>
    <t>0.03 %(0.87 %)</t>
  </si>
  <si>
    <t>213 ms</t>
  </si>
  <si>
    <t>Christine Peterson (Guest)</t>
  </si>
  <si>
    <t>Redwood City (US )</t>
  </si>
  <si>
    <t>09:05 PM(Christine Peterson left the meeting.Reason: left the meeting.)</t>
  </si>
  <si>
    <t>0.57 %(12.43 %)</t>
  </si>
  <si>
    <t>0.59 %(6.77 %)</t>
  </si>
  <si>
    <t>Carol Henderson (Guest)</t>
  </si>
  <si>
    <t>08:22 PM(Carol Henderson left the meeting.Reason: left the meeting.)</t>
  </si>
  <si>
    <t>0.2 %(5.25 %)</t>
  </si>
  <si>
    <t>0.19 %(2.84 %)</t>
  </si>
  <si>
    <t>118 kbps</t>
  </si>
  <si>
    <t>375 kbps</t>
  </si>
  <si>
    <t>410 ms</t>
  </si>
  <si>
    <t>208 kbps</t>
  </si>
  <si>
    <t>Dr. Julie Kay Pearson (Guest)</t>
  </si>
  <si>
    <t>Mesquite (US )</t>
  </si>
  <si>
    <t>09:09 PM(Dr. Julie Kay Pearson left the meeting.Reason: Host closed the meeting. )</t>
  </si>
  <si>
    <t>401 kbps</t>
  </si>
  <si>
    <t>200 ms</t>
  </si>
  <si>
    <t>1 kbps</t>
  </si>
  <si>
    <t>Jose and Carole (Guest)</t>
  </si>
  <si>
    <t>Spring (US )</t>
  </si>
  <si>
    <t>09:06 PM(Jose and Carole left the meeting.Reason: left the meeting.)</t>
  </si>
  <si>
    <t>159 kbps</t>
  </si>
  <si>
    <t>0.03 %(1.43 %)</t>
  </si>
  <si>
    <t>383 kbps</t>
  </si>
  <si>
    <t>74 kbps</t>
  </si>
  <si>
    <t>113 ms</t>
  </si>
  <si>
    <t>Dr.Abellera (Guest)</t>
  </si>
  <si>
    <t>Pleasanton (US )</t>
  </si>
  <si>
    <t>09:09 PM(Dr.Abellera left the meeting.Reason: Host closed the meeting. )</t>
  </si>
  <si>
    <t>0.5 %(10.46 %)</t>
  </si>
  <si>
    <t>0.38 %(6.25 %)</t>
  </si>
  <si>
    <t>85 kbps</t>
  </si>
  <si>
    <t>223 kbps</t>
  </si>
  <si>
    <t>172 kbps</t>
  </si>
  <si>
    <t>369 kbps</t>
  </si>
  <si>
    <t>greg webster (Guest)</t>
  </si>
  <si>
    <t>Pulaski (US )</t>
  </si>
  <si>
    <t>08:53 PM(greg webster left the meeting.Reason: left the meeting.)</t>
  </si>
  <si>
    <t>783 ms</t>
  </si>
  <si>
    <t>739 ms</t>
  </si>
  <si>
    <t>806 ms</t>
  </si>
  <si>
    <t>362 kbps</t>
  </si>
  <si>
    <t>56 kbps</t>
  </si>
  <si>
    <t>work group (Guest)</t>
  </si>
  <si>
    <t>Livermore (US )</t>
  </si>
  <si>
    <t>08:10 PM(work group left the meeting.Reason: left the meeting.)</t>
  </si>
  <si>
    <t>0.08 %(3.65 %)</t>
  </si>
  <si>
    <t>192 kbps</t>
  </si>
  <si>
    <t>387 ms</t>
  </si>
  <si>
    <t>25 kbps</t>
  </si>
  <si>
    <t>240*180</t>
  </si>
  <si>
    <t>Baltimore (US )</t>
  </si>
  <si>
    <t>Christi Moorman (Guest)</t>
  </si>
  <si>
    <t>07:56 PM(Christi Moorman left the meeting.Reason: left the meeting.)</t>
  </si>
  <si>
    <t>0.2 %(12.5 %)</t>
  </si>
  <si>
    <t>137 kbps</t>
  </si>
  <si>
    <t>0.05 %(1.85 %)</t>
  </si>
  <si>
    <t>379 kbps</t>
  </si>
  <si>
    <t>185 kbps</t>
  </si>
  <si>
    <t>Perry's iPhone (Guest)</t>
  </si>
  <si>
    <t>Redding (US )</t>
  </si>
  <si>
    <t>08:56 PM(Perry's iPhone left the meeting.Reason: left the meeting.)</t>
  </si>
  <si>
    <t>0.26 %(10.73 %)</t>
  </si>
  <si>
    <t>0.16 %(2.81 %)</t>
  </si>
  <si>
    <t>BK WEE (Guest)</t>
  </si>
  <si>
    <t>Singapore (SG )</t>
  </si>
  <si>
    <t>09:09 PM(BK WEE left the meeting.Reason: Host closed the meeting. )</t>
  </si>
  <si>
    <t>191 ms</t>
  </si>
  <si>
    <t>152 kbps</t>
  </si>
  <si>
    <t>0.72 %(1.51 %)</t>
  </si>
  <si>
    <t>208 ms</t>
  </si>
  <si>
    <t>maryhills (Guest)</t>
  </si>
  <si>
    <t>Alpine (US )</t>
  </si>
  <si>
    <t>09:09 PM(maryhills left the meeting.Reason: left the meeting.)</t>
  </si>
  <si>
    <t>0.01 %(0.75 %)</t>
  </si>
  <si>
    <t>Shelby (Guest)</t>
  </si>
  <si>
    <t>09:07 PM(Shelby left the meeting.Reason: left the meeting.)</t>
  </si>
  <si>
    <t>0.23 %(8.92 %)</t>
  </si>
  <si>
    <t>720 kbps</t>
  </si>
  <si>
    <t>224 kbps</t>
  </si>
  <si>
    <t>0.15 %(7.46 %)</t>
  </si>
  <si>
    <t>23 fps</t>
  </si>
  <si>
    <t>108 ms</t>
  </si>
  <si>
    <t>164 kbps</t>
  </si>
  <si>
    <t>109 ms</t>
  </si>
  <si>
    <t>Jerry Mastaw# MD (Guest)</t>
  </si>
  <si>
    <t>08:10 PM(Jerry Mastaw# MD left the meeting.Reason: left the meeting.)</t>
  </si>
  <si>
    <t>0.77 %(27.74 %)</t>
  </si>
  <si>
    <t>0.51 %(7.83 %)</t>
  </si>
  <si>
    <t>173 ms</t>
  </si>
  <si>
    <t>Greg (Guest)</t>
  </si>
  <si>
    <t>09:09 PM(Greg left the meeting.Reason: Host closed the meeting. )</t>
  </si>
  <si>
    <t>0.12 %(5.48 %)</t>
  </si>
  <si>
    <t>710 kbps</t>
  </si>
  <si>
    <t>0.14 %(6.94 %)</t>
  </si>
  <si>
    <t>133 ms</t>
  </si>
  <si>
    <t>Jan Polansky (Guest)</t>
  </si>
  <si>
    <t>Allison Park (US )</t>
  </si>
  <si>
    <t>09:09 PM(Jan Polansky left the meeting.Reason: Host closed the meeting. )</t>
  </si>
  <si>
    <t>577 kbps</t>
  </si>
  <si>
    <t>47 kbps</t>
  </si>
  <si>
    <t>Anette’s iPhone (Guest)</t>
  </si>
  <si>
    <t>Aurora (US )</t>
  </si>
  <si>
    <t>09:09 PM(Anette’s iPhone left the meeting.Reason: Host closed the meeting. )</t>
  </si>
  <si>
    <t>0.23 %(6.78 %)</t>
  </si>
  <si>
    <t>0.23 %(3.23 %)</t>
  </si>
  <si>
    <t>289 kbps</t>
  </si>
  <si>
    <t>470 kbps</t>
  </si>
  <si>
    <t>Farid's iPhone (Guest)</t>
  </si>
  <si>
    <t>Brisbane (AU )</t>
  </si>
  <si>
    <t>09:09 PM(Farid's iPhone left the meeting.Reason: Host closed the meeting. )</t>
  </si>
  <si>
    <t>289 ms</t>
  </si>
  <si>
    <t>0.1 %(3.04 %)</t>
  </si>
  <si>
    <t>268 ms</t>
  </si>
  <si>
    <t>269 ms</t>
  </si>
  <si>
    <t>229 kbps</t>
  </si>
  <si>
    <t>83 kbps</t>
  </si>
  <si>
    <t>276 ms</t>
  </si>
  <si>
    <t>Cottonwood (US )</t>
  </si>
  <si>
    <t>08:17 PM(iPhone (2)Karla left the meeting.Reason: left the meeting.)</t>
  </si>
  <si>
    <t>651 kbps</t>
  </si>
  <si>
    <t>0.03 %(1.07 %)</t>
  </si>
  <si>
    <t>Lety’s iPhone (Guest)</t>
  </si>
  <si>
    <t>08:17 PM(Lety’s iPhone left the meeting.Reason: left the meeting.)</t>
  </si>
  <si>
    <t>271 ms</t>
  </si>
  <si>
    <t>0.13 %(1.15 %)</t>
  </si>
  <si>
    <t>225 ms</t>
  </si>
  <si>
    <t>Hans Richter (Guest)</t>
  </si>
  <si>
    <t>08:18 PM(Hans Richter got disconnected from the meeting.Reason: Network connection error. )</t>
  </si>
  <si>
    <t>0.02 %(0.38 %)</t>
  </si>
  <si>
    <t>Charlene Lanktree (Guest)</t>
  </si>
  <si>
    <t>Vancouver (CA )</t>
  </si>
  <si>
    <t>09:09 PM(Charlene Lanktree left the meeting.Reason: Host closed the meeting. )</t>
  </si>
  <si>
    <t>676 kbps</t>
  </si>
  <si>
    <t>Dorina Flores (Guest)</t>
  </si>
  <si>
    <t>Anaheim (US )</t>
  </si>
  <si>
    <t>09:09 PM(Dorina Flores left the meeting.Reason: Host closed the meeting. )</t>
  </si>
  <si>
    <t>COLIN Chan (Guest)</t>
  </si>
  <si>
    <t>Largo (US )</t>
  </si>
  <si>
    <t>08:20 PM(COLIN Chan got disconnected from the meeting.Reason: Network connection error. )</t>
  </si>
  <si>
    <t>450 kbps</t>
  </si>
  <si>
    <t>karla@senergy.us (Guest)</t>
  </si>
  <si>
    <t>09:09 PM(karla@senergy.us left the meeting.Reason: Host closed the meeting. )</t>
  </si>
  <si>
    <t>0.21 %(3.31 %)</t>
  </si>
  <si>
    <t>554 kbps</t>
  </si>
  <si>
    <t>0.19 %(3.33 %)</t>
  </si>
  <si>
    <t>421 kbps</t>
  </si>
  <si>
    <t>394 kbps</t>
  </si>
  <si>
    <t>31 kbps</t>
  </si>
  <si>
    <t>226 kbps</t>
  </si>
  <si>
    <t>332 kbps</t>
  </si>
  <si>
    <t>837 ms</t>
  </si>
  <si>
    <t>79 kbps</t>
  </si>
  <si>
    <t>238 ms</t>
  </si>
  <si>
    <t>390 kbps</t>
  </si>
  <si>
    <t>250 ms</t>
  </si>
  <si>
    <t>329 kbps</t>
  </si>
  <si>
    <t>756 ms</t>
  </si>
  <si>
    <t>345 kbps</t>
  </si>
  <si>
    <t>16 fps</t>
  </si>
  <si>
    <t>236 kbps</t>
  </si>
  <si>
    <t>209 kbps</t>
  </si>
  <si>
    <t>314 ms</t>
  </si>
  <si>
    <t>282 kbps</t>
  </si>
  <si>
    <t>pamelakelly (Guest)</t>
  </si>
  <si>
    <t>Saint George (US )</t>
  </si>
  <si>
    <t>08:59 PM(pamelakelly left the meeting.Reason: left the meeting.)</t>
  </si>
  <si>
    <t>398 kbps</t>
  </si>
  <si>
    <t>143 kbps</t>
  </si>
  <si>
    <t>267 ms</t>
  </si>
  <si>
    <t>292 kbps</t>
  </si>
  <si>
    <t>246 ms</t>
  </si>
  <si>
    <t>61 kbps</t>
  </si>
  <si>
    <t>297 kbps</t>
  </si>
  <si>
    <t>Ed (Guest)</t>
  </si>
  <si>
    <t>Wichita (US )</t>
  </si>
  <si>
    <t>09:09 PM(Ed left the meeting.Reason: Host closed the meeting. )</t>
  </si>
  <si>
    <t>210 kbps</t>
  </si>
  <si>
    <t>190 kbps</t>
  </si>
  <si>
    <t>494 ms</t>
  </si>
  <si>
    <t>421 ms</t>
  </si>
  <si>
    <t>75 kbps</t>
  </si>
  <si>
    <t>1212 ms</t>
  </si>
  <si>
    <t>277 kbps</t>
  </si>
  <si>
    <t>191 kbps</t>
  </si>
  <si>
    <t>147 ms</t>
  </si>
  <si>
    <t>411 kbps</t>
  </si>
  <si>
    <t>186 ms</t>
  </si>
  <si>
    <t>205 kbps</t>
  </si>
  <si>
    <t>525 ms</t>
  </si>
  <si>
    <t>377 ms</t>
  </si>
  <si>
    <t>176 ms</t>
  </si>
  <si>
    <t>230 ms</t>
  </si>
  <si>
    <t>521 kbps</t>
  </si>
  <si>
    <t>196 kbps</t>
  </si>
  <si>
    <t>300 ms</t>
  </si>
  <si>
    <t>258 ms</t>
  </si>
  <si>
    <t>Jake's iPadPro (Guest)</t>
  </si>
  <si>
    <t>08:56 PM(Jake's iPadPro left the meeting.Reason: left the meeting.)</t>
  </si>
  <si>
    <t>268 kbps</t>
  </si>
  <si>
    <t>372 ms</t>
  </si>
  <si>
    <t>Aliso Viejo (US )</t>
  </si>
  <si>
    <t>36 kbps</t>
  </si>
  <si>
    <t>293 ms</t>
  </si>
  <si>
    <t>426 kbps</t>
  </si>
  <si>
    <t>Mary Ellen O'Brien (Guest)</t>
  </si>
  <si>
    <t>Cave Creek (US )</t>
  </si>
  <si>
    <t>09:09 PM(Mary Ellen O'Brien left the meeting.Reason: Host closed the meeting. )</t>
  </si>
  <si>
    <t>0.01 %(1.93 %)</t>
  </si>
  <si>
    <t>0.04 %(0.48 %)</t>
  </si>
  <si>
    <t>52 kbps</t>
  </si>
  <si>
    <t>314 kbps</t>
  </si>
  <si>
    <t>27 kbps</t>
  </si>
  <si>
    <t>462 kbps</t>
  </si>
  <si>
    <t>8 kbps</t>
  </si>
  <si>
    <t>355 ms</t>
  </si>
  <si>
    <t>180 kbps</t>
  </si>
  <si>
    <t>709 ms</t>
  </si>
  <si>
    <t>Receiver</t>
  </si>
  <si>
    <t>162 kbps</t>
  </si>
  <si>
    <t>160 ms</t>
  </si>
  <si>
    <t>363 kbps</t>
  </si>
  <si>
    <t>Total Users</t>
  </si>
  <si>
    <t>June 16th, 2021</t>
  </si>
  <si>
    <t xml:space="preserve">Jerry Tennant </t>
  </si>
  <si>
    <t>AOH</t>
  </si>
  <si>
    <t>Lexington Park (US )</t>
  </si>
  <si>
    <t>08:50 PM(Salaheldin Halasa left the meeting.Reason: Host closed the meeting. )</t>
  </si>
  <si>
    <t>0.14 %(3.34 %)</t>
  </si>
  <si>
    <t>0.02 %(0.23 %)</t>
  </si>
  <si>
    <t>0.54 %(2.14 %)</t>
  </si>
  <si>
    <t>55 kbps</t>
  </si>
  <si>
    <t>2256*1504</t>
  </si>
  <si>
    <t>08:50 PM(Farid's iPhone left the meeting.Reason: Host closed the meeting. )</t>
  </si>
  <si>
    <t>263 ms</t>
  </si>
  <si>
    <t>0.23 %(5.07 %)</t>
  </si>
  <si>
    <t>257 ms</t>
  </si>
  <si>
    <t>0.1 %(1.53 %)</t>
  </si>
  <si>
    <t>08:50 PM(AASCP Admin left the meeting.Reason: Host ended the meeting.)</t>
  </si>
  <si>
    <t>Patel (Guest)</t>
  </si>
  <si>
    <t>08:50 PM(Patel left the meeting.Reason: Host closed the meeting. )</t>
  </si>
  <si>
    <t>0.38 %(5.04 %)</t>
  </si>
  <si>
    <t>0.21 %(2.75 %)</t>
  </si>
  <si>
    <t>275 kbps</t>
  </si>
  <si>
    <t>0.03 %(0.95 %)</t>
  </si>
  <si>
    <t>20 kbps</t>
  </si>
  <si>
    <t>Eric Gordon (Guest)</t>
  </si>
  <si>
    <t>08:40 PM(Eric Gordon left the meeting.Reason: left the meeting.)</t>
  </si>
  <si>
    <t>0.07 %(2.18 %)</t>
  </si>
  <si>
    <t>158 kbps</t>
  </si>
  <si>
    <t>08:50 PM(martin dayton left the meeting.Reason: Host closed the meeting. )</t>
  </si>
  <si>
    <t>0.01 %(1.12 %)</t>
  </si>
  <si>
    <t>927 kbps</t>
  </si>
  <si>
    <t>0.01 %(1.82 %)</t>
  </si>
  <si>
    <t>18 fps</t>
  </si>
  <si>
    <t>Jimmy suttipoj (Guest)</t>
  </si>
  <si>
    <t>Prachuap Khiri Khan (TH )</t>
  </si>
  <si>
    <t>07:29 PM(Jimmy suttipoj left the meeting.Reason: left the meeting.)</t>
  </si>
  <si>
    <t>274 ms</t>
  </si>
  <si>
    <t>Tulsa (US )</t>
  </si>
  <si>
    <t>07:37 PM(Gregg Govett left the meeting.Reason: left the meeting.)</t>
  </si>
  <si>
    <t>2256*1444</t>
  </si>
  <si>
    <t>08:11 PM(long12short4@gmail.com got disconnected from the meeting.Reason: Network connection error. )</t>
  </si>
  <si>
    <t>0.69 %(8.89 %)</t>
  </si>
  <si>
    <t>rameshkumar (Guest)</t>
  </si>
  <si>
    <t>Ft. Pierce (US )</t>
  </si>
  <si>
    <t>07:35 PM(rameshkumar left the meeting.Reason: left the meeting.)</t>
  </si>
  <si>
    <t>0.52 %(4.82 %)</t>
  </si>
  <si>
    <t>0.57 %(4.22 %)</t>
  </si>
  <si>
    <t>08:50 PM(Shel Stein left the meeting.Reason: Host closed the meeting. )</t>
  </si>
  <si>
    <t>P Y (Guest)</t>
  </si>
  <si>
    <t>08:50 PM(P Y left the meeting.Reason: Host closed the meeting. )</t>
  </si>
  <si>
    <t>0.06 %(0.48 %)</t>
  </si>
  <si>
    <t>08:50 PM(markkelley left the meeting.Reason: Host closed the meeting. )</t>
  </si>
  <si>
    <t>0.27 %(11.27 %)</t>
  </si>
  <si>
    <t>0.34 %(3.2 %)</t>
  </si>
  <si>
    <t>Christine Salter MD (Guest)</t>
  </si>
  <si>
    <t>08:50 PM(Christine Salter MD left the meeting.Reason: Host closed the meeting. )</t>
  </si>
  <si>
    <t>08:50 PM(A.J. Farshchian MD left the meeting.Reason: Host closed the meeting. )</t>
  </si>
  <si>
    <t>42 kbps</t>
  </si>
  <si>
    <t>0.02 %(1.48 %)</t>
  </si>
  <si>
    <t>Steven bock (Guest)</t>
  </si>
  <si>
    <t>Woodstock (US )</t>
  </si>
  <si>
    <t>07:59 PM(Steven bock left the meeting.Reason: left the meeting.)</t>
  </si>
  <si>
    <t>Dr Cruz (Guest)</t>
  </si>
  <si>
    <t>Georgia (US )</t>
  </si>
  <si>
    <t>08:24 PM(Dr Cruz got disconnected from the meeting.Reason: Network connection error. )</t>
  </si>
  <si>
    <t>54 kbps</t>
  </si>
  <si>
    <t>0.12 %(2.22 %)</t>
  </si>
  <si>
    <t>David Konn (Guest)</t>
  </si>
  <si>
    <t>West Palm Beach (US )</t>
  </si>
  <si>
    <t>08:50 PM(David Konn left the meeting.Reason: Host closed the meeting. )</t>
  </si>
  <si>
    <t>a crouch (Guest)</t>
  </si>
  <si>
    <t>Canfield (US )</t>
  </si>
  <si>
    <t>07:41 PM(a crouch left the meeting.Reason: left the meeting.)</t>
  </si>
  <si>
    <t>0.82 %(5.43 %)</t>
  </si>
  <si>
    <t>1.1 %(5.3 %)</t>
  </si>
  <si>
    <t>Alaia G (Guest)</t>
  </si>
  <si>
    <t>Tampa (US )</t>
  </si>
  <si>
    <t>08:50 PM(Alaia G left the meeting.Reason: Host closed the meeting. )</t>
  </si>
  <si>
    <t>0.01 %(0.76 %)</t>
  </si>
  <si>
    <t>07:42 PM(Alita Sikora left the meeting.Reason: left the meeting.)</t>
  </si>
  <si>
    <t>08:08 PM(William Song left the meeting.Reason: left the meeting.)</t>
  </si>
  <si>
    <t>0.37 %(10.22 %)</t>
  </si>
  <si>
    <t>343 kbps</t>
  </si>
  <si>
    <t>994 218 5644  (Guest)</t>
  </si>
  <si>
    <t>Sungai Buloh (MY )</t>
  </si>
  <si>
    <t>08:50 PM(994 218 5644  left the meeting.Reason: Host closed the meeting. )</t>
  </si>
  <si>
    <t>0.01 %(0.25 %)</t>
  </si>
  <si>
    <t>Dennis Harper (Guest)</t>
  </si>
  <si>
    <t>Orofino (US )</t>
  </si>
  <si>
    <t>07:43 PM(Dennis Harper left the meeting.Reason: left the meeting.)</t>
  </si>
  <si>
    <t>178 kbps</t>
  </si>
  <si>
    <t>07:46 PM(Gordon Ko left the meeting.Reason: left the meeting.)</t>
  </si>
  <si>
    <t>0.77 %(5.41 %)</t>
  </si>
  <si>
    <t>Newark (US )</t>
  </si>
  <si>
    <t>08:50 PM(Rene Blaha left the meeting.Reason: Host closed the meeting. )</t>
  </si>
  <si>
    <t>45 kbps</t>
  </si>
  <si>
    <t>08:50 PM(a crouch left the meeting.Reason: Host closed the meeting. )</t>
  </si>
  <si>
    <t>9942185644 (Guest)</t>
  </si>
  <si>
    <t>Royal Oak (US )</t>
  </si>
  <si>
    <t>08:10 PM(9942185644 left the meeting.Reason: left the meeting.)</t>
  </si>
  <si>
    <t>18 kbps</t>
  </si>
  <si>
    <t>150 kbps</t>
  </si>
  <si>
    <t>823 ms</t>
  </si>
  <si>
    <t>346 ms</t>
  </si>
  <si>
    <t>8.14 %(50.16 %)</t>
  </si>
  <si>
    <t>62 kbps</t>
  </si>
  <si>
    <t>Thomas's iPhone (Guest)</t>
  </si>
  <si>
    <t>Pittsburgh (US )</t>
  </si>
  <si>
    <t>08:50 PM(Thomas's iPhone left the meeting.Reason: Host closed the meeting. )</t>
  </si>
  <si>
    <t>0.04 %(1.72 %)</t>
  </si>
  <si>
    <t>William's iPhone (Guest)</t>
  </si>
  <si>
    <t>Florida (US )</t>
  </si>
  <si>
    <t>08:50 PM(William's iPhone left the meeting.Reason: Host closed the meeting. )</t>
  </si>
  <si>
    <t>0.24 %(1.94 %)</t>
  </si>
  <si>
    <t>58 kbps</t>
  </si>
  <si>
    <t>Anup Kanodia (Guest)</t>
  </si>
  <si>
    <t>Sterling Heights (US )</t>
  </si>
  <si>
    <t>08:50 PM(Anup Kanodia left the meeting.Reason: Host closed the meeting. )</t>
  </si>
  <si>
    <t>0.15 %(5.0 %)</t>
  </si>
  <si>
    <t>08:50 PM(Gerald Natzke left the meeting.Reason: Host closed the meeting. )</t>
  </si>
  <si>
    <t>08:50 PM(Tom Yarema left the meeting.Reason: Host closed the meeting. )</t>
  </si>
  <si>
    <t>Rosemary Daly (Guest)</t>
  </si>
  <si>
    <t>Munich (DE )</t>
  </si>
  <si>
    <t>08:03 PM(Rosemary Daly left the meeting.Reason: left the meeting.)</t>
  </si>
  <si>
    <t>0.07 %(1.87 %)</t>
  </si>
  <si>
    <t>146 kbps</t>
  </si>
  <si>
    <t>Sairam Atluri (Guest)</t>
  </si>
  <si>
    <t>Cincinnati (US )</t>
  </si>
  <si>
    <t>08:22 PM(Sairam Atluri left the meeting.Reason: left the meeting.)</t>
  </si>
  <si>
    <t>0.5 %(3.2 %)</t>
  </si>
  <si>
    <t>Bozeman (US )</t>
  </si>
  <si>
    <t>08:50 PM(iPhone left the meeting.Reason: Host closed the meeting. )</t>
  </si>
  <si>
    <t>3.31 %(14.68 %)</t>
  </si>
  <si>
    <t>279 ms</t>
  </si>
  <si>
    <t>7.63 %(37.1 %)</t>
  </si>
  <si>
    <t>Jacksonville (US )</t>
  </si>
  <si>
    <t>08:50 PM(COLIN Chan left the meeting.Reason: Host closed the meeting. )</t>
  </si>
  <si>
    <t>0.29 %(3.59 %)</t>
  </si>
  <si>
    <t>Kalpana Patel</t>
  </si>
  <si>
    <t>June 9th, 2021</t>
  </si>
  <si>
    <t>560 kbps</t>
  </si>
  <si>
    <t>0.01 %(0.81 %)</t>
  </si>
  <si>
    <t>08:42 PM(Farid's iPhone left the meeting.Reason: left the meeting.)</t>
  </si>
  <si>
    <t>260 ms</t>
  </si>
  <si>
    <t>0.39 %(8.61 %)</t>
  </si>
  <si>
    <t>310 ms</t>
  </si>
  <si>
    <t>0.42 %(4.24 %)</t>
  </si>
  <si>
    <t>480*360</t>
  </si>
  <si>
    <t>69 kbps</t>
  </si>
  <si>
    <t>Dana Parker (Guest)</t>
  </si>
  <si>
    <t>Hicksville (US )</t>
  </si>
  <si>
    <t>08:50 PM(Dana Parker left the meeting.Reason: Host closed the meeting. )</t>
  </si>
  <si>
    <t>183 kbps</t>
  </si>
  <si>
    <t>630 kbps</t>
  </si>
  <si>
    <t>Asikora (Guest)</t>
  </si>
  <si>
    <t>08:50 PM(Asikora left the meeting.Reason: Host closed the meeting. )</t>
  </si>
  <si>
    <t>08:50 PM(Salaheldin Halasa left the meeting.Reason: left the meeting.)</t>
  </si>
  <si>
    <t>0.02 %(1.16 %)</t>
  </si>
  <si>
    <t>08:50 PM(Hans left the meeting.Reason: Host closed the meeting. )</t>
  </si>
  <si>
    <t>149 ms</t>
  </si>
  <si>
    <t>0.95 %(3.85 %)</t>
  </si>
  <si>
    <t>08:50 PM(Greg Vigoren left the meeting.Reason: Host closed the meeting. )</t>
  </si>
  <si>
    <t>166 ms</t>
  </si>
  <si>
    <t>0.42 %(6.58 %)</t>
  </si>
  <si>
    <t>0.2 %(2.9 %)</t>
  </si>
  <si>
    <t>08:18 PM(DON GATES left the meeting.Reason: left the meeting.)</t>
  </si>
  <si>
    <t>Carol (Guest)</t>
  </si>
  <si>
    <t>Live Oak (US )</t>
  </si>
  <si>
    <t>08:50 PM(Carol left the meeting.Reason: left the meeting.)</t>
  </si>
  <si>
    <t>08:13 PM(19512647620 left the meeting.Reason: left the meeting.)</t>
  </si>
  <si>
    <t>0.05 %(1.72 %)</t>
  </si>
  <si>
    <t>238 kbps</t>
  </si>
  <si>
    <t>0.29 %(4.08 %)</t>
  </si>
  <si>
    <t>Nokomis (US )</t>
  </si>
  <si>
    <t>08:32 PM(William's iPhone left the meeting.Reason: left the meeting.)</t>
  </si>
  <si>
    <t>0.02 %(1.85 %)</t>
  </si>
  <si>
    <t>0.48 %(5.17 %)</t>
  </si>
  <si>
    <t>0.03 %(1.02 %)</t>
  </si>
  <si>
    <t>07:40 PM(Dennis Harper left the meeting.Reason: left the meeting.)</t>
  </si>
  <si>
    <t>766 kbps</t>
  </si>
  <si>
    <t>John (Guest)</t>
  </si>
  <si>
    <t>Waxhaw (US )</t>
  </si>
  <si>
    <t>08:45 PM(John left the meeting.Reason: left the meeting.)</t>
  </si>
  <si>
    <t>0.01 %(0.38 %)</t>
  </si>
  <si>
    <t>252 kbps</t>
  </si>
  <si>
    <t>346 kbps</t>
  </si>
  <si>
    <t>17 fps</t>
  </si>
  <si>
    <t>Paula Marchionda (Guest)</t>
  </si>
  <si>
    <t>Grand Junction (US )</t>
  </si>
  <si>
    <t>08:14 PM(Paula Marchionda left the meeting.Reason: left the meeting.)</t>
  </si>
  <si>
    <t>177 kbps</t>
  </si>
  <si>
    <t>08:50 PM(Steven bock left the meeting.Reason: Host closed the meeting. )</t>
  </si>
  <si>
    <t>256 kbps</t>
  </si>
  <si>
    <t>646 kbps</t>
  </si>
  <si>
    <t>0.23 %(5.29 %)</t>
  </si>
  <si>
    <t>20 fps</t>
  </si>
  <si>
    <t>07:34 PM(long12short4@gmail.com got disconnected from the meeting.Reason: Network connection error. )</t>
  </si>
  <si>
    <t>165 kbps</t>
  </si>
  <si>
    <t>Mason (US )</t>
  </si>
  <si>
    <t>08:49 PM(Rene Blaha left the meeting.Reason: left the meeting.)</t>
  </si>
  <si>
    <t>0.04 %(1.84 %)</t>
  </si>
  <si>
    <t>0.03 %(0.46 %)</t>
  </si>
  <si>
    <t>175 kbps</t>
  </si>
  <si>
    <t>Adams iphone (Guest)</t>
  </si>
  <si>
    <t>Detroit (US )</t>
  </si>
  <si>
    <t>07:45 PM(Adams iphone got disconnected from the meeting.Reason: Network connection error. )</t>
  </si>
  <si>
    <t>0.05 %(1.28 %)</t>
  </si>
  <si>
    <t>0.05 %(0.44 %)</t>
  </si>
  <si>
    <t>201 kbps</t>
  </si>
  <si>
    <t>08:24 PM(Gerald Natzke left the meeting.Reason: left the meeting.)</t>
  </si>
  <si>
    <t>169 kbps</t>
  </si>
  <si>
    <t>08:49 PM(Kalpana's iphone left the meeting.Reason: left the meeting.)</t>
  </si>
  <si>
    <t>0.04 %(0.52 %)</t>
  </si>
  <si>
    <t>0.04 %(1.88 %)</t>
  </si>
  <si>
    <t>Leslie Roman (Guest)</t>
  </si>
  <si>
    <t>Orlando (US )</t>
  </si>
  <si>
    <t>08:50 PM(Leslie Roman left the meeting.Reason: Host closed the meeting. )</t>
  </si>
  <si>
    <t>0.17 %(3.63 %)</t>
  </si>
  <si>
    <t>207 kbps</t>
  </si>
  <si>
    <t>0.01 %(0.65 %)</t>
  </si>
  <si>
    <t>Elissa Adler Fishman (Guest)</t>
  </si>
  <si>
    <t>Palmdale (US )</t>
  </si>
  <si>
    <t>08:49 PM(Elissa Adler Fishman left the meeting.Reason: left the meeting.)</t>
  </si>
  <si>
    <t>0.31 %(4.19 %)</t>
  </si>
  <si>
    <t>217 kbps</t>
  </si>
  <si>
    <t>0.34 %(3.83 %)</t>
  </si>
  <si>
    <t>08:50 PM(Dr. Salter left the meeting.Reason: Host closed the meeting. )</t>
  </si>
  <si>
    <t>ramiro ramirez (Guest)</t>
  </si>
  <si>
    <t>Monterrey (MX )</t>
  </si>
  <si>
    <t>07:37 PM(ramiro ramirez left the meeting.Reason: left the meeting.)</t>
  </si>
  <si>
    <t>326 kbps</t>
  </si>
  <si>
    <t>08:35 PM(Tom Yarema left the meeting.Reason: left the meeting.)</t>
  </si>
  <si>
    <t>08:49 PM(Gordon Ko left the meeting.Reason: left the meeting.)</t>
  </si>
  <si>
    <t>1.11 %(11.58 %)</t>
  </si>
  <si>
    <t>1.53 %(8.38 %)</t>
  </si>
  <si>
    <t>TO (Guest)</t>
  </si>
  <si>
    <t>08:02 PM(TO left the meeting.Reason: left the meeting.)</t>
  </si>
  <si>
    <t>0.48 %(5.13 %)</t>
  </si>
  <si>
    <t>0.51 %(3.63 %)</t>
  </si>
  <si>
    <t>202 kbps</t>
  </si>
  <si>
    <t>328 ms</t>
  </si>
  <si>
    <t>233 ms</t>
  </si>
  <si>
    <t>0.25 %(9.96 %)</t>
  </si>
  <si>
    <t>0.25 %(7.77 %)</t>
  </si>
  <si>
    <t>298 ms</t>
  </si>
  <si>
    <t>211 ms</t>
  </si>
  <si>
    <t>Blake Youmans (Guest)</t>
  </si>
  <si>
    <t>North Las Vegas (US )</t>
  </si>
  <si>
    <t>07:55 PM(Blake Youmans got disconnected from the meeting.Reason: Network connection error. )</t>
  </si>
  <si>
    <t>0.03 %(0.89 %)</t>
  </si>
  <si>
    <t>0.02 %(0.25 %)</t>
  </si>
  <si>
    <t>08:50 PM(anna fischbein left the meeting.Reason: Host closed the meeting. )</t>
  </si>
  <si>
    <t>1.08 %(9.96 %)</t>
  </si>
  <si>
    <t>1.19 %(7.2 %)</t>
  </si>
  <si>
    <t>Marina’s iPhone (Guest)</t>
  </si>
  <si>
    <t>Margaretville (US )</t>
  </si>
  <si>
    <t>08:50 PM(Marina’s iPhone left the meeting.Reason: left the meeting.)</t>
  </si>
  <si>
    <t>0.14 %(5.47 %)</t>
  </si>
  <si>
    <t>0.2 %(1.99 %)</t>
  </si>
  <si>
    <t>08:50 PM(Colleen Galvin left the meeting.Reason: left the meeting.)</t>
  </si>
  <si>
    <t>0.04 %(1.85 %)</t>
  </si>
  <si>
    <t>182 kbps</t>
  </si>
  <si>
    <t>348 kbps</t>
  </si>
  <si>
    <t>0.04 %(1.61 %)</t>
  </si>
  <si>
    <t>Seminole (US )</t>
  </si>
  <si>
    <t>0.01 %(0.24 %)</t>
  </si>
  <si>
    <t>CC (Guest)</t>
  </si>
  <si>
    <t>08:45 PM(CC left the meeting.Reason: left the meeting.)</t>
  </si>
  <si>
    <t>252 ms</t>
  </si>
  <si>
    <t>269 kbps</t>
  </si>
  <si>
    <t>323 ms</t>
  </si>
  <si>
    <t>0.11 %(3.21 %)</t>
  </si>
  <si>
    <t>08:12 PM(iPhone got disconnected from the meeting.Reason: Network connection error. )</t>
  </si>
  <si>
    <t>145 ms</t>
  </si>
  <si>
    <t>6.19 %(38.39 %)</t>
  </si>
  <si>
    <t>3.7 %(24.03 %)</t>
  </si>
  <si>
    <t>M A (Guest)</t>
  </si>
  <si>
    <t>Wellesley Hills (US )</t>
  </si>
  <si>
    <t>08:11 PM(M A left the meeting.Reason: left the meeting.)</t>
  </si>
  <si>
    <t>Dr Dennis (Guest)</t>
  </si>
  <si>
    <t>Pullman (US )</t>
  </si>
  <si>
    <t>08:43 PM(Dr Dennis got disconnected from the meeting.Reason: Network connection error. )</t>
  </si>
  <si>
    <t>5.16 %(33.05 %)</t>
  </si>
  <si>
    <t>7.36 %(21.91 %)</t>
  </si>
  <si>
    <t>Nik 312 498 1045 (Guest)</t>
  </si>
  <si>
    <t>Missouri (US )</t>
  </si>
  <si>
    <t>08:10 PM(Nik 312 498 1045 left the meeting.Reason: left the meeting.)</t>
  </si>
  <si>
    <t>227 kbps</t>
  </si>
  <si>
    <t>Brad Aylor (Guest)</t>
  </si>
  <si>
    <t>08:33 PM(Brad Aylor left the meeting.Reason: left the meeting.)</t>
  </si>
  <si>
    <t>437 kbps</t>
  </si>
  <si>
    <t>08:43 PM(iPhone left the meeting.Reason: left the meeting.)</t>
  </si>
  <si>
    <t>1.14 %(13.93 %)</t>
  </si>
  <si>
    <t>0.46 %(2.59 %)</t>
  </si>
  <si>
    <t>08:49 PM(Liza Maniquis-Smigel left the meeting.Reason: left the meeting.)</t>
  </si>
  <si>
    <t>147 kbps</t>
  </si>
  <si>
    <t>244 kbps</t>
  </si>
  <si>
    <t>0.02 %(1.27 %)</t>
  </si>
  <si>
    <t>Ampang (MY )</t>
  </si>
  <si>
    <t>277 ms</t>
  </si>
  <si>
    <t>0.02 %(0.98 %)</t>
  </si>
  <si>
    <t>0.01 %(0.48 %)</t>
  </si>
  <si>
    <t>08:50 PM(Patrick left the meeting.Reason: Host closed the meeting. )</t>
  </si>
  <si>
    <t>168 kbps</t>
  </si>
  <si>
    <t>June 2nd, 2021</t>
  </si>
  <si>
    <t>Benjamin Bieber</t>
  </si>
  <si>
    <t>09:23 PM(AASCP Admin left the meeting.Reason: Host ended the meeting.)</t>
  </si>
  <si>
    <t>0.05 %(0.8 %)</t>
  </si>
  <si>
    <t>409 kbps</t>
  </si>
  <si>
    <t>0.02 %(0.54 %)</t>
  </si>
  <si>
    <t>Dylan Jaffe</t>
  </si>
  <si>
    <t>07:05 PM(Dylan Jaffe left the meeting.Reason: left the meeting.)</t>
  </si>
  <si>
    <t>5.6.4.308</t>
  </si>
  <si>
    <t>Rich (Guest)</t>
  </si>
  <si>
    <t>Plymouth (US )</t>
  </si>
  <si>
    <t>08:58 PM(Rich left the meeting.Reason: left the meeting.)</t>
  </si>
  <si>
    <t>1.17 %(10.69 %)</t>
  </si>
  <si>
    <t>1.33 %(8.82 %)</t>
  </si>
  <si>
    <t>09:23 PM(martin dayton left the meeting.Reason: Host closed the meeting. )</t>
  </si>
  <si>
    <t>0.01 %(0.56 %)</t>
  </si>
  <si>
    <t>885 kbps</t>
  </si>
  <si>
    <t>0.02 %(0.26 %)</t>
  </si>
  <si>
    <t>Warren’s iPhone (Guest)</t>
  </si>
  <si>
    <t>Caldwell (US )</t>
  </si>
  <si>
    <t>09:20 PM(Warren’s iPhone left the meeting.Reason: left the meeting.)</t>
  </si>
  <si>
    <t>0.57 %(20.37 %)</t>
  </si>
  <si>
    <t>0.65 %(17.02 %)</t>
  </si>
  <si>
    <t>09:23 PM(Hans left the meeting.Reason: Host closed the meeting. )</t>
  </si>
  <si>
    <t>337 kbps</t>
  </si>
  <si>
    <t>891 kbps</t>
  </si>
  <si>
    <t>08:26 PM(Christine Peterson left the meeting.Reason: left the meeting.)</t>
  </si>
  <si>
    <t>0.36 %(10.44 %)</t>
  </si>
  <si>
    <t>408 kbps</t>
  </si>
  <si>
    <t>0.33 %(7.9 %)</t>
  </si>
  <si>
    <t>susan janssens (Guest)</t>
  </si>
  <si>
    <t>08:30 PM(susan janssens left the meeting.Reason: left the meeting.)</t>
  </si>
  <si>
    <t>0.02 %(1.19 %)</t>
  </si>
  <si>
    <t>2.76 %(9.57 %)</t>
  </si>
  <si>
    <t>Okemos (US )</t>
  </si>
  <si>
    <t>08:06 PM(iPhone left the meeting.Reason: left the meeting.)</t>
  </si>
  <si>
    <t>0.04 %(1.98 %)</t>
  </si>
  <si>
    <t>SMSbiotech Inc. (Guest)</t>
  </si>
  <si>
    <t>08:57 PM(SMSbiotech Inc. left the meeting.Reason: left the meeting.)</t>
  </si>
  <si>
    <t>0.06 %(0.43 %)</t>
  </si>
  <si>
    <t>948 kbps</t>
  </si>
  <si>
    <t>0.48 %(1.81 %)</t>
  </si>
  <si>
    <t>Shanky Adams (Guest)</t>
  </si>
  <si>
    <t>Noida (IN )</t>
  </si>
  <si>
    <t>09:23 PM(Shanky Adams left the meeting.Reason: Host closed the meeting. )</t>
  </si>
  <si>
    <t>0.02 %(1.62 %)</t>
  </si>
  <si>
    <t>723 kbps</t>
  </si>
  <si>
    <t>0.09 %(2.1 %)</t>
  </si>
  <si>
    <t>241 ms</t>
  </si>
  <si>
    <t>09:23 PM(A.J. Farshchian MD left the meeting.Reason: Host closed the meeting. )</t>
  </si>
  <si>
    <t>0.03 %(1.87 %)</t>
  </si>
  <si>
    <t>527 kbps</t>
  </si>
  <si>
    <t>0.06 %(1.32 %)</t>
  </si>
  <si>
    <t>1366*768</t>
  </si>
  <si>
    <t>09:23 PM(long12short4@gmail.com left the meeting.Reason: Host closed the meeting. )</t>
  </si>
  <si>
    <t>0.38 %(4.84 %)</t>
  </si>
  <si>
    <t>378 kbps</t>
  </si>
  <si>
    <t>0.19 %(3.86 %)</t>
  </si>
  <si>
    <t>Harry Friedman (Guest)</t>
  </si>
  <si>
    <t>Encinitas (US )</t>
  </si>
  <si>
    <t>09:16 PM(Harry Friedman left the meeting.Reason: left the meeting.)</t>
  </si>
  <si>
    <t>0.01 %(0.6 %)</t>
  </si>
  <si>
    <t>0.01 %(0.47 %)</t>
  </si>
  <si>
    <t>Rose Rigg (Guest)</t>
  </si>
  <si>
    <t>08:58 PM(Rose Rigg left the meeting.Reason: left the meeting.)</t>
  </si>
  <si>
    <t>0.11 %(1.12 %)</t>
  </si>
  <si>
    <t>0.07 %(1.13 %)</t>
  </si>
  <si>
    <t>KALPANA PATEL (Guest)</t>
  </si>
  <si>
    <t>09:23 PM(KALPANA PATEL left the meeting.Reason: Host closed the meeting. )</t>
  </si>
  <si>
    <t>489 kbps</t>
  </si>
  <si>
    <t>0.01 %(0.53 %)</t>
  </si>
  <si>
    <t>07:50 PM(Dennis Harper left the meeting.Reason: left the meeting.)</t>
  </si>
  <si>
    <t>393 kbps</t>
  </si>
  <si>
    <t>0.06 %(1.86 %)</t>
  </si>
  <si>
    <t>09:23 PM(a crouch left the meeting.Reason: Host closed the meeting. )</t>
  </si>
  <si>
    <t>3.32 %(9.32 %)</t>
  </si>
  <si>
    <t>3.95 %(11.31 %)</t>
  </si>
  <si>
    <t>nayade acosta (Guest)</t>
  </si>
  <si>
    <t>08:39 PM(nayade acosta left the meeting.Reason: left the meeting.)</t>
  </si>
  <si>
    <t>0.02 %(2.18 %)</t>
  </si>
  <si>
    <t>490 kbps</t>
  </si>
  <si>
    <t>08:24 PM(Steven bock left the meeting.Reason: left the meeting.)</t>
  </si>
  <si>
    <t>441 kbps</t>
  </si>
  <si>
    <t>08:03 PM(DON GATES left the meeting.Reason: left the meeting.)</t>
  </si>
  <si>
    <t>08:54 PM(markkelley left the meeting.Reason: left the meeting.)</t>
  </si>
  <si>
    <t>178 ms</t>
  </si>
  <si>
    <t>0.15 %(8.75 %)</t>
  </si>
  <si>
    <t>571 kbps</t>
  </si>
  <si>
    <t>0.14 %(7.62 %)</t>
  </si>
  <si>
    <t>07:59 PM(William's iPhone got disconnected from the meeting.Reason: Network connection error. )</t>
  </si>
  <si>
    <t>08:02 PM(19512647620 left the meeting.Reason: left the meeting.)</t>
  </si>
  <si>
    <t>Dhouha (Guest)</t>
  </si>
  <si>
    <t>08:25 PM(Dhouha left the meeting.Reason: left the meeting.)</t>
  </si>
  <si>
    <t>Sunny Kim (Guest)</t>
  </si>
  <si>
    <t>Cedar Rapids (US )</t>
  </si>
  <si>
    <t>07:44 PM(Sunny Kim left the meeting.Reason: left the meeting.)</t>
  </si>
  <si>
    <t>07:38 PM(Gregg Govett left the meeting.Reason: left the meeting.)</t>
  </si>
  <si>
    <t>07:58 PM(Salaheldin Halasa got disconnected from the meeting.Reason: Network connection error. )</t>
  </si>
  <si>
    <t>09:23 PM(David Konn left the meeting.Reason: Host closed the meeting. )</t>
  </si>
  <si>
    <t>0.01 %(0.83 %)</t>
  </si>
  <si>
    <t>09:23 PM(Shel Stein left the meeting.Reason: Host closed the meeting. )</t>
  </si>
  <si>
    <t>joannegordon (Guest)</t>
  </si>
  <si>
    <t>Oregon City (US )</t>
  </si>
  <si>
    <t>08:00 PM(joannegordon left the meeting.Reason: left the meeting.)</t>
  </si>
  <si>
    <t>263 kbps</t>
  </si>
  <si>
    <t>324 kbps</t>
  </si>
  <si>
    <t>sylvan lewis (Guest)</t>
  </si>
  <si>
    <t>08:00 PM(sylvan lewis left the meeting.Reason: left the meeting.)</t>
  </si>
  <si>
    <t>0.17 %(7.04 %)</t>
  </si>
  <si>
    <t>08:22 PM(OC Spine Disc got disconnected from the meeting.Reason: Network connection error. )</t>
  </si>
  <si>
    <t>28 kbps</t>
  </si>
  <si>
    <t>1478 ms</t>
  </si>
  <si>
    <t>10688 ms</t>
  </si>
  <si>
    <t>10005 ms</t>
  </si>
  <si>
    <t>0.37 %(6.86 %)</t>
  </si>
  <si>
    <t>1.26 %(12.03 %)</t>
  </si>
  <si>
    <t>461 kbps</t>
  </si>
  <si>
    <t>1195 kbps</t>
  </si>
  <si>
    <t>184 ms</t>
  </si>
  <si>
    <t>0.1 %(5.59 %)</t>
  </si>
  <si>
    <t>1.42 %(19.2 %)</t>
  </si>
  <si>
    <t>Joseph Krieger (Guest)</t>
  </si>
  <si>
    <t>The Bronx (US )</t>
  </si>
  <si>
    <t>08:14 PM(Joseph Krieger left the meeting.Reason: left the meeting.)</t>
  </si>
  <si>
    <t>0.02 %(1.83 %)</t>
  </si>
  <si>
    <t>672 kbps</t>
  </si>
  <si>
    <t>0.01 %(2.82 %)</t>
  </si>
  <si>
    <t>09:23 PM(Marina’s iPhone left the meeting.Reason: Host closed the meeting. )</t>
  </si>
  <si>
    <t>281 kbps</t>
  </si>
  <si>
    <t>07:59 PM(Carol left the meeting.Reason: left the meeting.)</t>
  </si>
  <si>
    <t>Bruce Fishman (Guest)</t>
  </si>
  <si>
    <t>09:05 PM(Bruce Fishman left the meeting.Reason: left the meeting.)</t>
  </si>
  <si>
    <t>0.05 %(3.73 %)</t>
  </si>
  <si>
    <t>0.05 %(1.96 %)</t>
  </si>
  <si>
    <t>James Dudo (Guest)</t>
  </si>
  <si>
    <t>Northville (US )</t>
  </si>
  <si>
    <t>09:23 PM(James Dudo left the meeting.Reason: Host closed the meeting. )</t>
  </si>
  <si>
    <t>135 ms</t>
  </si>
  <si>
    <t>0.04 %(1.45 %)</t>
  </si>
  <si>
    <t>0.06 %(1.25 %)</t>
  </si>
  <si>
    <t>08:50 PM(William Song left the meeting.Reason: left the meeting.)</t>
  </si>
  <si>
    <t>0.2 %(11.44 %)</t>
  </si>
  <si>
    <t>287 kbps</t>
  </si>
  <si>
    <t>0.19 %(9.21 %)</t>
  </si>
  <si>
    <t>717 kbps</t>
  </si>
  <si>
    <t>Stone Mountain (US )</t>
  </si>
  <si>
    <t>464 kbps</t>
  </si>
  <si>
    <t>09:23 PM(Rene Blaha left the meeting.Reason: Host closed the meeting. )</t>
  </si>
  <si>
    <t>0.01 %(0.86 %)</t>
  </si>
  <si>
    <t>721 kbps</t>
  </si>
  <si>
    <t>09:23 PM(Greg Vigoren left the meeting.Reason: Host closed the meeting. )</t>
  </si>
  <si>
    <t>0.73 %(10.29 %)</t>
  </si>
  <si>
    <t>367 kbps</t>
  </si>
  <si>
    <t>234 ms</t>
  </si>
  <si>
    <t>2.0 %(21.52 %)</t>
  </si>
  <si>
    <t>09:23 PM(Dr. Salter left the meeting.Reason: Host closed the meeting. )</t>
  </si>
  <si>
    <t>Lisa Henning (Guest)</t>
  </si>
  <si>
    <t>08:50 PM(Lisa Henning left the meeting.Reason: left the meeting.)</t>
  </si>
  <si>
    <t>0.01 %(0.69 %)</t>
  </si>
  <si>
    <t>09:23 PM(Mary Ellen O'Brien left the meeting.Reason: Host closed the meeting. )</t>
  </si>
  <si>
    <t>0.04 %(2.57 %)</t>
  </si>
  <si>
    <t>0.08 %(1.74 %)</t>
  </si>
  <si>
    <t>correa (Guest)</t>
  </si>
  <si>
    <t>New Orleans (US )</t>
  </si>
  <si>
    <t>09:23 PM(correa left the meeting.Reason: Host closed the meeting. )</t>
  </si>
  <si>
    <t>0.01 %(1.06 %)</t>
  </si>
  <si>
    <t>0.2 %(2.0 %)</t>
  </si>
  <si>
    <t>37 kbps</t>
  </si>
  <si>
    <t>William Clearfield (Guest)</t>
  </si>
  <si>
    <t>Waynesville (US )</t>
  </si>
  <si>
    <t>08:36 PM(William Clearfield left the meeting.Reason: left the meeting.)</t>
  </si>
  <si>
    <t>0.02 %(0.6 %)</t>
  </si>
  <si>
    <t>735 kbps</t>
  </si>
  <si>
    <t>141 ms</t>
  </si>
  <si>
    <t>09:11 PM(Lisa Henning left the meeting.Reason: left the meeting.)</t>
  </si>
  <si>
    <t>09:23 PM(Patrick left the meeting.Reason: Host closed the meeting. )</t>
  </si>
  <si>
    <t>08:25 PM(OC Spine Disc left the meeting.Reason: left the meeting.)</t>
  </si>
  <si>
    <t>459 kbps</t>
  </si>
  <si>
    <t>May 26th, 2021</t>
  </si>
  <si>
    <t>Abdulkader Rahmo, Ph.D.</t>
  </si>
  <si>
    <t>08:49 PM(AASCP Admin left the meeting.Reason: Host ended the meeting.)</t>
  </si>
  <si>
    <t>0.02 %(0.83 %)</t>
  </si>
  <si>
    <t>584 kbps</t>
  </si>
  <si>
    <t>06:20 PM(Dylan Jaffe left the meeting.Reason: left the meeting.)</t>
  </si>
  <si>
    <t>07:24 PM(Greg left the meeting.Reason: left the meeting.)</t>
  </si>
  <si>
    <t>Elliot (Guest)</t>
  </si>
  <si>
    <t>Palm Desert (US )</t>
  </si>
  <si>
    <t>06:28 PM(Elliot left the meeting.Reason: left the meeting.)</t>
  </si>
  <si>
    <t>08:49 PM(martin dayton left the meeting.Reason: Host closed the meeting. )</t>
  </si>
  <si>
    <t>0.13 %(1.97 %)</t>
  </si>
  <si>
    <t>446 kbps</t>
  </si>
  <si>
    <t>0.01 %(1.42 %)</t>
  </si>
  <si>
    <t>0.01 %(0.8 %)</t>
  </si>
  <si>
    <t>Krystal Huntsman (Guest)</t>
  </si>
  <si>
    <t>07:05 PM(Krystal Huntsman got disconnected from the meeting.Reason: Network connection error. )</t>
  </si>
  <si>
    <t>317 kbps</t>
  </si>
  <si>
    <t>293 kbps</t>
  </si>
  <si>
    <t>07:11 PM(Gregg Govett left the meeting.Reason: left the meeting.)</t>
  </si>
  <si>
    <t>212 kbps</t>
  </si>
  <si>
    <t>377 kbps</t>
  </si>
  <si>
    <t>08:49 PM(Shanky Adams left the meeting.Reason: Host closed the meeting. )</t>
  </si>
  <si>
    <t>0.45 %(8.11 %)</t>
  </si>
  <si>
    <t>696 kbps</t>
  </si>
  <si>
    <t>253 ms</t>
  </si>
  <si>
    <t>591 kbps</t>
  </si>
  <si>
    <t>John Conway (Guest)</t>
  </si>
  <si>
    <t>Saint Paul (US )</t>
  </si>
  <si>
    <t>08:49 PM(John Conway left the meeting.Reason: Host closed the meeting. )</t>
  </si>
  <si>
    <t>1090 kbps</t>
  </si>
  <si>
    <t>Dr. Zeinab Choucair (Guest)</t>
  </si>
  <si>
    <t>Staten Island (US )</t>
  </si>
  <si>
    <t>08:29 PM(Dr. Zeinab Choucair left the meeting.Reason: left the meeting.)</t>
  </si>
  <si>
    <t>0.23 %(3.26 %)</t>
  </si>
  <si>
    <t>0.11 %(1.54 %)</t>
  </si>
  <si>
    <t>Front Camera</t>
  </si>
  <si>
    <t>08:49 PM(A.J. Farshchian MD left the meeting.Reason: Host closed the meeting. )</t>
  </si>
  <si>
    <t>0.06 %(2.92 %)</t>
  </si>
  <si>
    <t>443 kbps</t>
  </si>
  <si>
    <t>0.12 %(3.07 %)</t>
  </si>
  <si>
    <t>1920*1080</t>
  </si>
  <si>
    <t>Lisa Weltz (Guest)</t>
  </si>
  <si>
    <t>New Rochelle (US )</t>
  </si>
  <si>
    <t>08:49 PM(Lisa Weltz left the meeting.Reason: Host closed the meeting. )</t>
  </si>
  <si>
    <t>0.2 %(2.6 %)</t>
  </si>
  <si>
    <t>586 kbps</t>
  </si>
  <si>
    <t>Bud Tamea (Guest)</t>
  </si>
  <si>
    <t>Fruitland Park (US )</t>
  </si>
  <si>
    <t>08:49 PM(Bud Tamea left the meeting.Reason: Host closed the meeting. )</t>
  </si>
  <si>
    <t>668 kbps</t>
  </si>
  <si>
    <t>Jon Youngs (Guest)</t>
  </si>
  <si>
    <t>Barrington (US )</t>
  </si>
  <si>
    <t>08:29 PM(Jon Youngs left the meeting.Reason: left the meeting.)</t>
  </si>
  <si>
    <t>0.01 %(1.49 %)</t>
  </si>
  <si>
    <t>617 kbps</t>
  </si>
  <si>
    <t>0.02 %(1.6 %)</t>
  </si>
  <si>
    <t>Brock (Guest)</t>
  </si>
  <si>
    <t>07:21 PM(Brock got disconnected from the meeting.Reason: Network connection error. )</t>
  </si>
  <si>
    <t>Jolene (Guest)</t>
  </si>
  <si>
    <t>Vancouver (US )</t>
  </si>
  <si>
    <t>08:29 PM(Jolene left the meeting.Reason: left the meeting.)</t>
  </si>
  <si>
    <t>747 kbps</t>
  </si>
  <si>
    <t>Ashim Gupta (Guest)</t>
  </si>
  <si>
    <t>Duluth (US )</t>
  </si>
  <si>
    <t>07:26 PM(Ashim Gupta got disconnected from the meeting.Reason: Network connection error. )</t>
  </si>
  <si>
    <t>Cleveland (US )</t>
  </si>
  <si>
    <t>08:49 PM(Jeffrey Smith left the meeting.Reason: Host closed the meeting. )</t>
  </si>
  <si>
    <t>0.78 %(10.74 %)</t>
  </si>
  <si>
    <t>663 kbps</t>
  </si>
  <si>
    <t>Ashburn (US )</t>
  </si>
  <si>
    <t>07:23 PM(Warren’s iPhone got disconnected from the meeting.Reason: Network connection error. )</t>
  </si>
  <si>
    <t>Buzz Korth (Guest)</t>
  </si>
  <si>
    <t>08:49 PM(Buzz Korth left the meeting.Reason: Host closed the meeting. )</t>
  </si>
  <si>
    <t>716 kbps</t>
  </si>
  <si>
    <t>08:43 PM(Dennis Harper left the meeting.Reason: left the meeting.)</t>
  </si>
  <si>
    <t>0.1 %(2.2 %)</t>
  </si>
  <si>
    <t>549 kbps</t>
  </si>
  <si>
    <t>0.03 %(1.78 %)</t>
  </si>
  <si>
    <t>John Herrholz (Guest)</t>
  </si>
  <si>
    <t>08:49 PM(John Herrholz left the meeting.Reason: Host closed the meeting. )</t>
  </si>
  <si>
    <t>692 kbps</t>
  </si>
  <si>
    <t>335 kbps</t>
  </si>
  <si>
    <t>629 kbps</t>
  </si>
  <si>
    <t>Dr. Rafael Cruz MD (Guest)</t>
  </si>
  <si>
    <t>Jeffersonville (US )</t>
  </si>
  <si>
    <t>08:49 PM(Dr. Rafael Cruz MD left the meeting.Reason: Host closed the meeting. )</t>
  </si>
  <si>
    <t>811 kbps</t>
  </si>
  <si>
    <t>0.03 %(0.55 %)</t>
  </si>
  <si>
    <t>396 kbps</t>
  </si>
  <si>
    <t>214 kbps</t>
  </si>
  <si>
    <t>279 kbps</t>
  </si>
  <si>
    <t>Jeffrey Piccirillo (Guest)</t>
  </si>
  <si>
    <t>08:32 PM(Jeffrey Piccirillo left the meeting.Reason: left the meeting.)</t>
  </si>
  <si>
    <t>1.97 %(19.28 %)</t>
  </si>
  <si>
    <t>172 ms</t>
  </si>
  <si>
    <t>2.48 %(15.44 %)</t>
  </si>
  <si>
    <t>157 ms</t>
  </si>
  <si>
    <t>Paula Marchionda MD (Guest)</t>
  </si>
  <si>
    <t>08:49 PM(Paula Marchionda MD left the meeting.Reason: Host closed the meeting. )</t>
  </si>
  <si>
    <t>161 ms</t>
  </si>
  <si>
    <t>804 kbps</t>
  </si>
  <si>
    <t>08:49 PM(Steven bock left the meeting.Reason: Host closed the meeting. )</t>
  </si>
  <si>
    <t>913 kbps</t>
  </si>
  <si>
    <t>299 kbps</t>
  </si>
  <si>
    <t>1.19 %(15.72 %)</t>
  </si>
  <si>
    <t>Columbus (US )</t>
  </si>
  <si>
    <t>08:49 PM(Anup Kanodia left the meeting.Reason: Host closed the meeting. )</t>
  </si>
  <si>
    <t>4 kbps</t>
  </si>
  <si>
    <t>0.44 %(9.76 %)</t>
  </si>
  <si>
    <t>686 kbps</t>
  </si>
  <si>
    <t>vince (Guest)</t>
  </si>
  <si>
    <t>08:49 PM(vince left the meeting.Reason: Host closed the meeting. )</t>
  </si>
  <si>
    <t>681 kbps</t>
  </si>
  <si>
    <t>0.06 %(0.8 %)</t>
  </si>
  <si>
    <t>Ken B (Guest)</t>
  </si>
  <si>
    <t>St. George (US )</t>
  </si>
  <si>
    <t>07:53 PM(Ken B left the meeting.Reason: left the meeting.)</t>
  </si>
  <si>
    <t>0.09 %(2.57 %)</t>
  </si>
  <si>
    <t>742 kbps</t>
  </si>
  <si>
    <t>0.07 %(3.54 %)</t>
  </si>
  <si>
    <t>19 fps</t>
  </si>
  <si>
    <t>Molly Zidek (Guest)</t>
  </si>
  <si>
    <t>08:29 PM(Molly Zidek left the meeting.Reason: left the meeting.)</t>
  </si>
  <si>
    <t>883 kbps</t>
  </si>
  <si>
    <t>0.1 %(5.96 %)</t>
  </si>
  <si>
    <t>migueljimenez (Guest)</t>
  </si>
  <si>
    <t>Atlanta (US )</t>
  </si>
  <si>
    <t>08:24 PM(migueljimenez left the meeting.Reason: left the meeting.)</t>
  </si>
  <si>
    <t>0.09 %(3.4 %)</t>
  </si>
  <si>
    <t>709 kbps</t>
  </si>
  <si>
    <t>635 kbps</t>
  </si>
  <si>
    <t>Kenneth Sharlin (Guest)</t>
  </si>
  <si>
    <t>Springfield (US )</t>
  </si>
  <si>
    <t>08:38 PM(Kenneth Sharlin got disconnected from the meeting.Reason: Network connection error. )</t>
  </si>
  <si>
    <t>0.33 %(4.08 %)</t>
  </si>
  <si>
    <t>496 kbps</t>
  </si>
  <si>
    <t>Peter.Marks@fda.hhs.gov (Guest)</t>
  </si>
  <si>
    <t>Washington (US )</t>
  </si>
  <si>
    <t>08:29 PM(Peter.Marks@fda.hhs.gov left the meeting.Reason: left the meeting.)</t>
  </si>
  <si>
    <t>510 kbps</t>
  </si>
  <si>
    <t>860 kbps</t>
  </si>
  <si>
    <t>24 fps</t>
  </si>
  <si>
    <t>07:42 PM(Christine Peterson got disconnected from the meeting.Reason: Network connection error. )</t>
  </si>
  <si>
    <t>376 kbps</t>
  </si>
  <si>
    <t>Marc Linscheid (Guest)</t>
  </si>
  <si>
    <t>08:49 PM(Marc Linscheid left the meeting.Reason: Host closed the meeting. )</t>
  </si>
  <si>
    <t>526 kbps</t>
  </si>
  <si>
    <t>08:49 PM(William Song left the meeting.Reason: Host closed the meeting. )</t>
  </si>
  <si>
    <t>0.5 %(8.93 %)</t>
  </si>
  <si>
    <t>0.03 %(1.03 %)</t>
  </si>
  <si>
    <t>942 kbps</t>
  </si>
  <si>
    <t>194 kbps</t>
  </si>
  <si>
    <t>0.24 %(9.62 %)</t>
  </si>
  <si>
    <t>0.25 %(7.99 %)</t>
  </si>
  <si>
    <t>markberman (Guest)</t>
  </si>
  <si>
    <t>08:22 PM(markberman left the meeting.Reason: left the meeting.)</t>
  </si>
  <si>
    <t>0.71 %(8.83 %)</t>
  </si>
  <si>
    <t>760 kbps</t>
  </si>
  <si>
    <t>1.31 %(17.21 %)</t>
  </si>
  <si>
    <t>08:44 PM(rameshkumar left the meeting.Reason: left the meeting.)</t>
  </si>
  <si>
    <t>658 kbps</t>
  </si>
  <si>
    <t>0.01 %(0.85 %)</t>
  </si>
  <si>
    <t>Michael Bernui’s iPhone (Guest)</t>
  </si>
  <si>
    <t>Hendersonville (US )</t>
  </si>
  <si>
    <t>07:49 PM(Michael Bernui’s iPhone got disconnected from the meeting.Reason: Network connection error. )</t>
  </si>
  <si>
    <t>0.01 %(1.09 %)</t>
  </si>
  <si>
    <t>265 kbps</t>
  </si>
  <si>
    <t>08:38 PM(Sairam Atluri left the meeting.Reason: left the meeting.)</t>
  </si>
  <si>
    <t>0.04 %(2.3 %)</t>
  </si>
  <si>
    <t>0.04 %(2.77 %)</t>
  </si>
  <si>
    <t>Kim Staples (Guest)</t>
  </si>
  <si>
    <t>07:33 PM(Kim Staples left the meeting.Reason: left the meeting.)</t>
  </si>
  <si>
    <t>08:28 PM(Gerald Natzke left the meeting.Reason: left the meeting.)</t>
  </si>
  <si>
    <t>1191 kbps</t>
  </si>
  <si>
    <t>485 kbps</t>
  </si>
  <si>
    <t>08:17 PM(Salaheldin Halasa left the meeting.Reason: left the meeting.)</t>
  </si>
  <si>
    <t>Juan P (Guest)</t>
  </si>
  <si>
    <t>Chapel Hill (US )</t>
  </si>
  <si>
    <t>08:49 PM(Juan P left the meeting.Reason: left the meeting.)</t>
  </si>
  <si>
    <t>0.05 %(1.56 %)</t>
  </si>
  <si>
    <t>834 kbps</t>
  </si>
  <si>
    <t>1.19 %(19.25 %)</t>
  </si>
  <si>
    <t>PReddyTribby (Guest)</t>
  </si>
  <si>
    <t>08:20 PM(PReddyTribby left the meeting.Reason: left the meeting.)</t>
  </si>
  <si>
    <t>0.04 %(0.92 %)</t>
  </si>
  <si>
    <t>529 kbps</t>
  </si>
  <si>
    <t>08:49 PM(Rosemary Daly left the meeting.Reason: Host closed the meeting. )</t>
  </si>
  <si>
    <t>0.95 %(7.23 %)</t>
  </si>
  <si>
    <t>1.7 %(3.8 %)</t>
  </si>
  <si>
    <t>809 kbps</t>
  </si>
  <si>
    <t>0.97 %(10.11 %)</t>
  </si>
  <si>
    <t>JDH (Guest)</t>
  </si>
  <si>
    <t>Iowa (US )</t>
  </si>
  <si>
    <t>08:35 PM(JDH left the meeting.Reason: left the meeting.)</t>
  </si>
  <si>
    <t>509 kbps</t>
  </si>
  <si>
    <t>613 kbps</t>
  </si>
  <si>
    <t>Harrison Betts (Guest)</t>
  </si>
  <si>
    <t>Silverton (US )</t>
  </si>
  <si>
    <t>08:29 PM(Harrison Betts left the meeting.Reason: left the meeting.)</t>
  </si>
  <si>
    <t>767 kbps</t>
  </si>
  <si>
    <t>473 kbps</t>
  </si>
  <si>
    <t>Zoom user (Guest)</t>
  </si>
  <si>
    <t>08:49 PM(Zoom user left the meeting.Reason: Host closed the meeting. )</t>
  </si>
  <si>
    <t>519 kbps</t>
  </si>
  <si>
    <t>08:49 PM(Thomas's iPhone left the meeting.Reason: Host closed the meeting. )</t>
  </si>
  <si>
    <t>2.69 %(19.41 %)</t>
  </si>
  <si>
    <t>531 kbps</t>
  </si>
  <si>
    <t>1.72 %(15.91 %)</t>
  </si>
  <si>
    <t>Laguna Beach (US )</t>
  </si>
  <si>
    <t>08:07 PM(OC Spine Disc got disconnected from the meeting.Reason: Network connection error. )</t>
  </si>
  <si>
    <t>6.48 %(14.56 %)</t>
  </si>
  <si>
    <t>4.98 %(13.65 %)</t>
  </si>
  <si>
    <t>Claudia Marcelo (Guest)</t>
  </si>
  <si>
    <t>08:49 PM(Claudia Marcelo left the meeting.Reason: Host closed the meeting. )</t>
  </si>
  <si>
    <t>1049 kbps</t>
  </si>
  <si>
    <t>Matthew Feshbach (Guest)</t>
  </si>
  <si>
    <t>Clearwater (US )</t>
  </si>
  <si>
    <t>08:34 PM(Matthew Feshbach left the meeting.Reason: left the meeting.)</t>
  </si>
  <si>
    <t>0.56 %(6.55 %)</t>
  </si>
  <si>
    <t>136 ms</t>
  </si>
  <si>
    <t>0.41 %(9.45 %)</t>
  </si>
  <si>
    <t>Rob's iPhone (Guest)</t>
  </si>
  <si>
    <t>07:37 PM(Rob's iPhone got disconnected from the meeting.Reason: Network connection error. )</t>
  </si>
  <si>
    <t>9281 ms</t>
  </si>
  <si>
    <t>5.6 %(91.2 %)</t>
  </si>
  <si>
    <t>4056 ms</t>
  </si>
  <si>
    <t>4993 ms</t>
  </si>
  <si>
    <t>DRCOLE (Guest)</t>
  </si>
  <si>
    <t>08:49 PM(DRCOLE left the meeting.Reason: Host closed the meeting. )</t>
  </si>
  <si>
    <t>0.01 %(0.71 %)</t>
  </si>
  <si>
    <t>0.72 %(9.18 %)</t>
  </si>
  <si>
    <t>439 kbps</t>
  </si>
  <si>
    <t>0.01 %(0.68 %)</t>
  </si>
  <si>
    <t>0.54 %(13.93 %)</t>
  </si>
  <si>
    <t>08:49 PM(CC left the meeting.Reason: Host closed the meeting. )</t>
  </si>
  <si>
    <t>562 kbps</t>
  </si>
  <si>
    <t>acrouch (Guest)</t>
  </si>
  <si>
    <t>08:49 PM(acrouch left the meeting.Reason: Host closed the meeting. )</t>
  </si>
  <si>
    <t>0.14 %(5.19 %)</t>
  </si>
  <si>
    <t>559 kbps</t>
  </si>
  <si>
    <t>0.11 %(5.05 %)</t>
  </si>
  <si>
    <t>Regan Archibald (Guest)</t>
  </si>
  <si>
    <t>08:49 PM(Regan Archibald left the meeting.Reason: left the meeting.)</t>
  </si>
  <si>
    <t>0.08 %(4.69 %)</t>
  </si>
  <si>
    <t>1238 kbps</t>
  </si>
  <si>
    <t>0.09 %(10.08 %)</t>
  </si>
  <si>
    <t>181 ms</t>
  </si>
  <si>
    <t>08:49 PM(COLIN Chan left the meeting.Reason: Host closed the meeting. )</t>
  </si>
  <si>
    <t>0.55 %(8.92 %)</t>
  </si>
  <si>
    <t>0.49 %(3.62 %)</t>
  </si>
  <si>
    <t>Barbs (Guest)</t>
  </si>
  <si>
    <t>08:49 PM(Barbs left the meeting.Reason: left the meeting.)</t>
  </si>
  <si>
    <t>Farmington (US )</t>
  </si>
  <si>
    <t>08:34 PM(James Dudo left the meeting.Reason: left the meeting.)</t>
  </si>
  <si>
    <t>08:49 PM(David Konn left the meeting.Reason: Host closed the meeting. )</t>
  </si>
  <si>
    <t>633 kbps</t>
  </si>
  <si>
    <t>08:49 PM(Eric Gordon left the meeting.Reason: Host closed the meeting. )</t>
  </si>
  <si>
    <t>0.01 %(0.45 %)</t>
  </si>
  <si>
    <t>0.02 %(0.89 %)</t>
  </si>
  <si>
    <t>579 kbps</t>
  </si>
  <si>
    <t>399 kbps</t>
  </si>
  <si>
    <t>0.01 %(0.78 %)</t>
  </si>
  <si>
    <t>0.07 %(4.18 %)</t>
  </si>
  <si>
    <t>08:49 PM(Shel Stein left the meeting.Reason: Host closed the meeting. )</t>
  </si>
  <si>
    <t>233 kbps</t>
  </si>
  <si>
    <t>James Leiber (Guest)</t>
  </si>
  <si>
    <t>07:51 PM(James Leiber got disconnected from the meeting.Reason: Network connection error. )</t>
  </si>
  <si>
    <t>1.35 %(10.23 %)</t>
  </si>
  <si>
    <t>1.18 %(16.18 %)</t>
  </si>
  <si>
    <t>Jessica Tran (Guest)</t>
  </si>
  <si>
    <t>Irvine (US )</t>
  </si>
  <si>
    <t>08:49 PM(Jessica Tran left the meeting.Reason: Host closed the meeting. )</t>
  </si>
  <si>
    <t>911 kbps</t>
  </si>
  <si>
    <t>17404121317 (Guest)</t>
  </si>
  <si>
    <t>08:49 PM(17404121317 left the meeting.Reason: left the meeting.)</t>
  </si>
  <si>
    <t>Haylee Ragland (Guest)</t>
  </si>
  <si>
    <t>08:49 PM(Haylee Ragland left the meeting.Reason: Host closed the meeting. )</t>
  </si>
  <si>
    <t>0.54 %(6.81 %)</t>
  </si>
  <si>
    <t>513 kbps</t>
  </si>
  <si>
    <t>0.81 %(7.71 %)</t>
  </si>
  <si>
    <t>Thomas Incledon (Guest)</t>
  </si>
  <si>
    <t>Scottsdale (US )</t>
  </si>
  <si>
    <t>08:33 PM(Thomas Incledon left the meeting.Reason: left the meeting.)</t>
  </si>
  <si>
    <t>667 kbps</t>
  </si>
  <si>
    <t>SEAN’s iPhone (Guest)</t>
  </si>
  <si>
    <t>08:49 PM(SEAN’s iPhone left the meeting.Reason: Host closed the meeting. )</t>
  </si>
  <si>
    <t>0.06 %(1.48 %)</t>
  </si>
  <si>
    <t>576 kbps</t>
  </si>
  <si>
    <t>0.06 %(1.84 %)</t>
  </si>
  <si>
    <t>0.01 %(0.77 %)</t>
  </si>
  <si>
    <t>08:49 PM(Kalpana's iphone left the meeting.Reason: Host closed the meeting. )</t>
  </si>
  <si>
    <t>569 kbps</t>
  </si>
  <si>
    <t>08:49 PM(Dr. Salter left the meeting.Reason: Host closed the meeting. )</t>
  </si>
  <si>
    <t>0.01 %(0.13 %)</t>
  </si>
  <si>
    <t>08:49 PM(Farid's iPhone left the meeting.Reason: Host closed the meeting. )</t>
  </si>
  <si>
    <t>0.07 %(2.3 %)</t>
  </si>
  <si>
    <t>528 kbps</t>
  </si>
  <si>
    <t>0.26 %(7.4 %)</t>
  </si>
  <si>
    <t>ryan welter (Guest)</t>
  </si>
  <si>
    <t>Sharon (US )</t>
  </si>
  <si>
    <t>08:20 PM(ryan welter got disconnected from the meeting.Reason: Network connection error. )</t>
  </si>
  <si>
    <t>0.01 %(1.22 %)</t>
  </si>
  <si>
    <t>08:42 PM(M A left the meeting.Reason: left the meeting.)</t>
  </si>
  <si>
    <t>669 kbps</t>
  </si>
  <si>
    <t>403 kbps</t>
  </si>
  <si>
    <t>281 ms</t>
  </si>
  <si>
    <t>220 ms</t>
  </si>
  <si>
    <t>Veterans In Pain V.I.P. (Guest)</t>
  </si>
  <si>
    <t>Valencia (US )</t>
  </si>
  <si>
    <t>08:37 PM(Veterans In Pain V.I.P. got disconnected from the meeting.Reason: Network connection error. )</t>
  </si>
  <si>
    <t>726 kbps</t>
  </si>
  <si>
    <t>08:34 PM(sylvan lewis left the meeting.Reason: left the meeting.)</t>
  </si>
  <si>
    <t>687 kbps</t>
  </si>
  <si>
    <t>Marc’s I phone 7 new (Guest)</t>
  </si>
  <si>
    <t>08:49 PM(Marc’s I phone 7 new left the meeting.Reason: Host closed the meeting. )</t>
  </si>
  <si>
    <t>327 ms</t>
  </si>
  <si>
    <t>456 kbps</t>
  </si>
  <si>
    <t>Peter Marks, M.D., Ph.D.</t>
  </si>
  <si>
    <t>May 19th, 2021</t>
  </si>
  <si>
    <t>OOR</t>
  </si>
  <si>
    <t>mehrdad Torkaman (Guest)</t>
  </si>
  <si>
    <t>Port Coquitlam (CA )</t>
  </si>
  <si>
    <t>08:58 PM(mehrdad Torkaman left the meeting.Reason: left the meeting.)</t>
  </si>
  <si>
    <t>0.55 %(6.55 %)</t>
  </si>
  <si>
    <t>254 kbps</t>
  </si>
  <si>
    <t>0.56 %(5.81 %)</t>
  </si>
  <si>
    <t>1680*1050</t>
  </si>
  <si>
    <t>rejuve (Guest)</t>
  </si>
  <si>
    <t>Saratoga (US )</t>
  </si>
  <si>
    <t>09:11 PM(rejuve left the meeting.Reason: Host closed the meeting. )</t>
  </si>
  <si>
    <t>249 kbps</t>
  </si>
  <si>
    <t>09:11 PM(AASCP Admin left the meeting.Reason: Host ended the meeting.)</t>
  </si>
  <si>
    <t>174 kbps</t>
  </si>
  <si>
    <t>0.06 %(0.94 %)</t>
  </si>
  <si>
    <t>Forrest Lanchbury (Guest)</t>
  </si>
  <si>
    <t>08:05 PM(Forrest Lanchbury left the meeting.Reason: left the meeting.)</t>
  </si>
  <si>
    <t>08:15 PM(rameshkumar left the meeting.Reason: left the meeting.)</t>
  </si>
  <si>
    <t>264 kbps</t>
  </si>
  <si>
    <t>Dawit Tek (Guest)</t>
  </si>
  <si>
    <t>Novi (US )</t>
  </si>
  <si>
    <t>08:28 PM(Dawit Tek left the meeting.Reason: left the meeting.)</t>
  </si>
  <si>
    <t>0.06 %(1.61 %)</t>
  </si>
  <si>
    <t>0.05 %(0.85 %)</t>
  </si>
  <si>
    <t>1246 kbps</t>
  </si>
  <si>
    <t>0.06 %(1.01 %)</t>
  </si>
  <si>
    <t>08:26 PM(DON GATES left the meeting.Reason: left the meeting.)</t>
  </si>
  <si>
    <t>Martin Dayton (Guest)</t>
  </si>
  <si>
    <t>09:11 PM(Martin Dayton left the meeting.Reason: Host closed the meeting. )</t>
  </si>
  <si>
    <t>759 kbps</t>
  </si>
  <si>
    <t>pamela smith (Guest)</t>
  </si>
  <si>
    <t>Grosse Pointe (US )</t>
  </si>
  <si>
    <t>08:24 PM(pamela smith left the meeting.Reason: left the meeting.)</t>
  </si>
  <si>
    <t>928 kbps</t>
  </si>
  <si>
    <t>07:46 PM(A.J. Farshchian MD left the meeting.Reason: left the meeting.)</t>
  </si>
  <si>
    <t>0.02 %(0.95 %)</t>
  </si>
  <si>
    <t>Dilip (Guest)</t>
  </si>
  <si>
    <t>09:11 PM(Dilip left the meeting.Reason: Host closed the meeting. )</t>
  </si>
  <si>
    <t>319 kbps</t>
  </si>
  <si>
    <t>785 kbps</t>
  </si>
  <si>
    <t>Apopka (US )</t>
  </si>
  <si>
    <t>0.2 %(4.91 %)</t>
  </si>
  <si>
    <t>184 kbps</t>
  </si>
  <si>
    <t>0.29 %(2.81 %)</t>
  </si>
  <si>
    <t>09:06 PM(nayade acosta left the meeting.Reason: left the meeting.)</t>
  </si>
  <si>
    <t>08:05 PM(Greg Vigoren got disconnected from the meeting.Reason: Network connection error. )</t>
  </si>
  <si>
    <t>0.06 %(2.44 %)</t>
  </si>
  <si>
    <t>0.06 %(0.83 %)</t>
  </si>
  <si>
    <t>07:45 PM(a crouch left the meeting.Reason: left the meeting.)</t>
  </si>
  <si>
    <t>0.79 %(5.6 %)</t>
  </si>
  <si>
    <t>0.79 %(4.11 %)</t>
  </si>
  <si>
    <t>09:07 PM(Salaheldin Halasa left the meeting.Reason: left the meeting.)</t>
  </si>
  <si>
    <t>Fort White (US )</t>
  </si>
  <si>
    <t>07:58 PM(Carol left the meeting.Reason: left the meeting.)</t>
  </si>
  <si>
    <t>Connecticut (US )</t>
  </si>
  <si>
    <t>07:56 PM(ryan welter got disconnected from the meeting.Reason: Network connection error. )</t>
  </si>
  <si>
    <t>09:11 PM(Shel Stein left the meeting.Reason: Host closed the meeting. )</t>
  </si>
  <si>
    <t>09:11 PM(Rene Blaha left the meeting.Reason: Host closed the meeting. )</t>
  </si>
  <si>
    <t>0.08 %(3.93 %)</t>
  </si>
  <si>
    <t>0.03 %(1.7 %)</t>
  </si>
  <si>
    <t>199 ms</t>
  </si>
  <si>
    <t>0.08 %(2.95 %)</t>
  </si>
  <si>
    <t>08:24 PM(Gordon Ko left the meeting.Reason: left the meeting.)</t>
  </si>
  <si>
    <t>08:30 PM(vince left the meeting.Reason: left the meeting.)</t>
  </si>
  <si>
    <t>09:11 PM(markkelley left the meeting.Reason: Host closed the meeting. )</t>
  </si>
  <si>
    <t>0.06 %(4.68 %)</t>
  </si>
  <si>
    <t>262 kbps</t>
  </si>
  <si>
    <t>0.52 %(3.63 %)</t>
  </si>
  <si>
    <t>07:57 PM(sylvan lewis got disconnected from the meeting.Reason: Network connection error. )</t>
  </si>
  <si>
    <t>0.05 %(3.13 %)</t>
  </si>
  <si>
    <t>189 ms</t>
  </si>
  <si>
    <t>0.06 %(4.29 %)</t>
  </si>
  <si>
    <t>196 ms</t>
  </si>
  <si>
    <t>08:13 PM(iPhone left the meeting.Reason: left the meeting.)</t>
  </si>
  <si>
    <t>0.47 %(11.78 %)</t>
  </si>
  <si>
    <t>0.22 %(7.28 %)</t>
  </si>
  <si>
    <t>07:59 PM(Gregg Govett got disconnected from the meeting.Reason: Network connection error. )</t>
  </si>
  <si>
    <t>0.24 %(6.6 %)</t>
  </si>
  <si>
    <t>0.15 %(2.88 %)</t>
  </si>
  <si>
    <t>07:53 PM(OC Spine Disc left the meeting.Reason: left the meeting.)</t>
  </si>
  <si>
    <t>6.49 %(37.07 %)</t>
  </si>
  <si>
    <t>3.16 %(23.45 %)</t>
  </si>
  <si>
    <t>09:11 PM(P Y left the meeting.Reason: Host closed the meeting. )</t>
  </si>
  <si>
    <t>295 kbps</t>
  </si>
  <si>
    <t>acrouch@dmxi.com (Guest)</t>
  </si>
  <si>
    <t>09:11 PM(acrouch@dmxi.com left the meeting.Reason: Host closed the meeting. )</t>
  </si>
  <si>
    <t>0.09 %(3.52 %)</t>
  </si>
  <si>
    <t>0.08 %(3.08 %)</t>
  </si>
  <si>
    <t>0.06 %(2.55 %)</t>
  </si>
  <si>
    <t>David Sugar (Guest)</t>
  </si>
  <si>
    <t>Sarasota (US )</t>
  </si>
  <si>
    <t>07:46 PM(David Sugar left the meeting.Reason: left the meeting.)</t>
  </si>
  <si>
    <t>318 kbps</t>
  </si>
  <si>
    <t>0.1 %(3.8 %)</t>
  </si>
  <si>
    <t>09:11 PM(Hans left the meeting.Reason: Host closed the meeting. )</t>
  </si>
  <si>
    <t>587 kbps</t>
  </si>
  <si>
    <t>Melbourne (AU )</t>
  </si>
  <si>
    <t>08:24 PM(Farid's iPhone left the meeting.Reason: left the meeting.)</t>
  </si>
  <si>
    <t>245 ms</t>
  </si>
  <si>
    <t>684 kbps</t>
  </si>
  <si>
    <t>1366*728</t>
  </si>
  <si>
    <t>09:11 PM(William's iPhone left the meeting.Reason: Host closed the meeting. )</t>
  </si>
  <si>
    <t>0.33 %(6.75 %)</t>
  </si>
  <si>
    <t>0.06 %(3.98 %)</t>
  </si>
  <si>
    <t>08:00 PM(Dennis Harper left the meeting.Reason: left the meeting.)</t>
  </si>
  <si>
    <t>522 kbps</t>
  </si>
  <si>
    <t>09:11 PM(David Konn left the meeting.Reason: Host closed the meeting. )</t>
  </si>
  <si>
    <t>234 kbps</t>
  </si>
  <si>
    <t>Christopher Chang (Guest)</t>
  </si>
  <si>
    <t>Pasadena (US )</t>
  </si>
  <si>
    <t>08:05 PM(Christopher Chang left the meeting.Reason: left the meeting.)</t>
  </si>
  <si>
    <t>08:24 PM(19512647620 left the meeting.Reason: left the meeting.)</t>
  </si>
  <si>
    <t>Arcadia (US )</t>
  </si>
  <si>
    <t>361 kbps</t>
  </si>
  <si>
    <t>08:16 PM(COLIN Chan got disconnected from the meeting.Reason: Network connection error. )</t>
  </si>
  <si>
    <t>153 ms</t>
  </si>
  <si>
    <t>0.48 %(16.28 %)</t>
  </si>
  <si>
    <t>0.19 %(2.52 %)</t>
  </si>
  <si>
    <t>brad aylor (Guest)</t>
  </si>
  <si>
    <t>08:54 PM(brad aylor left the meeting.Reason: left the meeting.)</t>
  </si>
  <si>
    <t>407 kbps</t>
  </si>
  <si>
    <t>FIRRIMup™ Doctors (Guest)</t>
  </si>
  <si>
    <t>08:14 PM(FIRRIMup™ Doctors left the meeting.Reason: left the meeting.)</t>
  </si>
  <si>
    <t>08:26 PM(iPhone left the meeting.Reason: left the meeting.)</t>
  </si>
  <si>
    <t>0.1 %(6.38 %)</t>
  </si>
  <si>
    <t>0.06 %(4.62 %)</t>
  </si>
  <si>
    <t>09:11 PM(anna fischbein left the meeting.Reason: Host closed the meeting. )</t>
  </si>
  <si>
    <t>251 kbps</t>
  </si>
  <si>
    <t>222 kbps</t>
  </si>
  <si>
    <t>amilcar Correa (Guest)</t>
  </si>
  <si>
    <t>Slidell (US )</t>
  </si>
  <si>
    <t>08:25 PM(amilcar Correa left the meeting.Reason: left the meeting.)</t>
  </si>
  <si>
    <t>1001 kbps</t>
  </si>
  <si>
    <t>09:11 PM(Mary Ellen O'Brien left the meeting.Reason: Host closed the meeting. )</t>
  </si>
  <si>
    <t>0.04 %(2.02 %)</t>
  </si>
  <si>
    <t>0.04 %(1.8 %)</t>
  </si>
  <si>
    <t>351 kbps</t>
  </si>
  <si>
    <t>331 kbps</t>
  </si>
  <si>
    <t>Pamela Wartian Smith, M.D.</t>
  </si>
  <si>
    <t>May 12th, 2021</t>
  </si>
  <si>
    <t>08:58 PM(AASCP Admin left the meeting.Reason: Host ended the meeting.)</t>
  </si>
  <si>
    <t>0.15 %(2.85 %)</t>
  </si>
  <si>
    <t>0.05 %(1.89 %)</t>
  </si>
  <si>
    <t>Ricky Bahl (Guest)</t>
  </si>
  <si>
    <t>07:14 PM(Ricky Bahl left the meeting.Reason: left the meeting.)</t>
  </si>
  <si>
    <t>07:16 PM(A.J. Farshchian MD left the meeting.Reason: left the meeting.)</t>
  </si>
  <si>
    <t>5.6.3.276</t>
  </si>
  <si>
    <t>07:19 PM(A.J. Farshchian MD left the meeting.Reason: left the meeting.)</t>
  </si>
  <si>
    <t>08:34 PM(long12short4@gmail.com left the meeting.Reason: left the meeting.)</t>
  </si>
  <si>
    <t>0.05 %(2.58 %)</t>
  </si>
  <si>
    <t>0.08 %(1.36 %)</t>
  </si>
  <si>
    <t>266 kbps</t>
  </si>
  <si>
    <t>225 kbps</t>
  </si>
  <si>
    <t>0.01 %(0.41 %)</t>
  </si>
  <si>
    <t>653 kbps</t>
  </si>
  <si>
    <t>08:39 PM(Asikora got disconnected from the meeting.Reason: Network connection error. )</t>
  </si>
  <si>
    <t>0.02 %(2.05 %)</t>
  </si>
  <si>
    <t>255 kbps</t>
  </si>
  <si>
    <t>0.03 %(1.35 %)</t>
  </si>
  <si>
    <t>08:43 PM(susan janssens left the meeting.Reason: left the meeting.)</t>
  </si>
  <si>
    <t>0.02 %(1.82 %)</t>
  </si>
  <si>
    <t>0.02 %(1.2 %)</t>
  </si>
  <si>
    <t>08:30 PM(DON GATES left the meeting.Reason: left the meeting.)</t>
  </si>
  <si>
    <t>Needham (US )</t>
  </si>
  <si>
    <t>08:37 PM(FIRRIMup™ Doctors left the meeting.Reason: left the meeting.)</t>
  </si>
  <si>
    <t>0.33 %(6.32 %)</t>
  </si>
  <si>
    <t>0.29 %(5.25 %)</t>
  </si>
  <si>
    <t>213 kbps</t>
  </si>
  <si>
    <t>08:58 PM(Martin Dayton left the meeting.Reason: Host closed the meeting. )</t>
  </si>
  <si>
    <t>0.02 %(2.11 %)</t>
  </si>
  <si>
    <t>990 kbps</t>
  </si>
  <si>
    <t>0.02 %(1.18 %)</t>
  </si>
  <si>
    <t>0.11 %(7.56 %)</t>
  </si>
  <si>
    <t>Joseph Purita (Guest)</t>
  </si>
  <si>
    <t>Boca Raton (US )</t>
  </si>
  <si>
    <t>08:35 PM(Joseph Purita left the meeting.Reason: left the meeting.)</t>
  </si>
  <si>
    <t>0.05 %(2.86 %)</t>
  </si>
  <si>
    <t>1056 kbps</t>
  </si>
  <si>
    <t>0.06 %(4.82 %)</t>
  </si>
  <si>
    <t>08:35 PM(Gregg Govett left the meeting.Reason: left the meeting.)</t>
  </si>
  <si>
    <t>0.73 %(9.07 %)</t>
  </si>
  <si>
    <t>753 kbps</t>
  </si>
  <si>
    <t>0.44 %(6.62 %)</t>
  </si>
  <si>
    <t>08:19 PM(19512647620 left the meeting.Reason: left the meeting.)</t>
  </si>
  <si>
    <t>08:36 PM(Christine Peterson left the meeting.Reason: left the meeting.)</t>
  </si>
  <si>
    <t>0.02 %(1.64 %)</t>
  </si>
  <si>
    <t>0.03 %(0.54 %)</t>
  </si>
  <si>
    <t>08:58 PM(Dr. Salter left the meeting.Reason: Host closed the meeting. )</t>
  </si>
  <si>
    <t>08:36 PM(Jeffrey Smith left the meeting.Reason: left the meeting.)</t>
  </si>
  <si>
    <t>08:41 PM(William Song got disconnected from the meeting.Reason: Network connection error. )</t>
  </si>
  <si>
    <t>0.24 %(9.03 %)</t>
  </si>
  <si>
    <t>0.53 %(10.26 %)</t>
  </si>
  <si>
    <t>1496 kbps</t>
  </si>
  <si>
    <t>0.19 %(4.58 %)</t>
  </si>
  <si>
    <t>0.16 %(7.19 %)</t>
  </si>
  <si>
    <t>27 fps</t>
  </si>
  <si>
    <t>info (Guest)</t>
  </si>
  <si>
    <t>Santa Monica (US )</t>
  </si>
  <si>
    <t>07:55 PM(info left the meeting.Reason: left the meeting.)</t>
  </si>
  <si>
    <t>0.02 %(2.43 %)</t>
  </si>
  <si>
    <t>199 kbps</t>
  </si>
  <si>
    <t>0.02 %(0.93 %)</t>
  </si>
  <si>
    <t>08:15 PM(Joseph Krieger got disconnected from the meeting.Reason: Network connection error. )</t>
  </si>
  <si>
    <t>0.13 %(5.55 %)</t>
  </si>
  <si>
    <t>283 kbps</t>
  </si>
  <si>
    <t>0.22 %(3.62 %)</t>
  </si>
  <si>
    <t>Tom Ingoglia (Guest)</t>
  </si>
  <si>
    <t>07:36 PM(Tom Ingoglia left the meeting.Reason: left the meeting.)</t>
  </si>
  <si>
    <t>166 kbps</t>
  </si>
  <si>
    <t>296 kbps</t>
  </si>
  <si>
    <t>Ben (Guest)</t>
  </si>
  <si>
    <t>08:35 PM(Ben left the meeting.Reason: left the meeting.)</t>
  </si>
  <si>
    <t>0.57 %(7.65 %)</t>
  </si>
  <si>
    <t>0.58 %(7.21 %)</t>
  </si>
  <si>
    <t>08:58 PM(Patrick left the meeting.Reason: Host closed the meeting. )</t>
  </si>
  <si>
    <t>08:58 PM(Steven bock left the meeting.Reason: left the meeting.)</t>
  </si>
  <si>
    <t>0.13 %(1.02 %)</t>
  </si>
  <si>
    <t>261 kbps</t>
  </si>
  <si>
    <t>08:08 PM(OC Spine Disc got disconnected from the meeting.Reason: Network connection error. )</t>
  </si>
  <si>
    <t>479 ms</t>
  </si>
  <si>
    <t>0.72 %(10.29 %)</t>
  </si>
  <si>
    <t>490 ms</t>
  </si>
  <si>
    <t>0.46 %(5.3 %)</t>
  </si>
  <si>
    <t>272 kbps</t>
  </si>
  <si>
    <t>07:59 PM(Dennis Harper left the meeting.Reason: left the meeting.)</t>
  </si>
  <si>
    <t>555 kbps</t>
  </si>
  <si>
    <t>794 kbps</t>
  </si>
  <si>
    <t>08:30 PM(Gerald Natzke left the meeting.Reason: left the meeting.)</t>
  </si>
  <si>
    <t>315 kbps</t>
  </si>
  <si>
    <t>Tengiz Tkebuchava (Guest)</t>
  </si>
  <si>
    <t>Newton Center (US )</t>
  </si>
  <si>
    <t>08:37 PM(Tengiz Tkebuchava left the meeting.Reason: left the meeting.)</t>
  </si>
  <si>
    <t>08:58 PM(rameshkumar left the meeting.Reason: Host closed the meeting. )</t>
  </si>
  <si>
    <t>0.01 %(1.02 %)</t>
  </si>
  <si>
    <t>285 kbps</t>
  </si>
  <si>
    <t>08:55 PM(Kalpana's iphone left the meeting.Reason: left the meeting.)</t>
  </si>
  <si>
    <t>0.02 %(1.73 %)</t>
  </si>
  <si>
    <t>0.02 %(0.3 %)</t>
  </si>
  <si>
    <t>kellybender (Guest)</t>
  </si>
  <si>
    <t>08:34 PM(kellybender left the meeting.Reason: left the meeting.)</t>
  </si>
  <si>
    <t>08:58 PM(Patel left the meeting.Reason: Host closed the meeting. )</t>
  </si>
  <si>
    <t>200 kbps</t>
  </si>
  <si>
    <t>08:35 PM(Gordon Ko left the meeting.Reason: left the meeting.)</t>
  </si>
  <si>
    <t>Dr Rick (Guest)</t>
  </si>
  <si>
    <t>08:29 PM(Dr Rick left the meeting.Reason: left the meeting.)</t>
  </si>
  <si>
    <t>Carlos Chiriboga (Guest)</t>
  </si>
  <si>
    <t>Guayaquil (EC )</t>
  </si>
  <si>
    <t>08:37 PM(Carlos Chiriboga left the meeting.Reason: left the meeting.)</t>
  </si>
  <si>
    <t>0.68 %(12.98 %)</t>
  </si>
  <si>
    <t>0.41 %(9.64 %)</t>
  </si>
  <si>
    <t>214 ms</t>
  </si>
  <si>
    <t>08:58 PM(Rene Blaha left the meeting.Reason: Host closed the meeting. )</t>
  </si>
  <si>
    <t>0.01 %(1.4 %)</t>
  </si>
  <si>
    <t>232 kbps</t>
  </si>
  <si>
    <t>16153008119 (Guest)</t>
  </si>
  <si>
    <t>08:35 PM(16153008119 left the meeting.Reason: left the meeting.)</t>
  </si>
  <si>
    <t>07:47 PM(Dr Cruz left the meeting.Reason: left the meeting.)</t>
  </si>
  <si>
    <t>4.82 %(22.16 %)</t>
  </si>
  <si>
    <t>6.58 %(18.88 %)</t>
  </si>
  <si>
    <t>08:18 PM(Lisa Henning got disconnected from the meeting.Reason: Network connection error. )</t>
  </si>
  <si>
    <t>0.05 %(2.37 %)</t>
  </si>
  <si>
    <t>0.07 %(0.76 %)</t>
  </si>
  <si>
    <t>Rose Gomsi (Guest)</t>
  </si>
  <si>
    <t>Chino (US )</t>
  </si>
  <si>
    <t>07:46 PM(Rose Gomsi left the meeting.Reason: left the meeting.)</t>
  </si>
  <si>
    <t>0.01 %(1.11 %)</t>
  </si>
  <si>
    <t>Ken STG (Guest)</t>
  </si>
  <si>
    <t>Sandy (US )</t>
  </si>
  <si>
    <t>08:18 PM(Ken STG left the meeting.Reason: left the meeting.)</t>
  </si>
  <si>
    <t>0.24 %(4.01 %)</t>
  </si>
  <si>
    <t>1.0 %(3.38 %)</t>
  </si>
  <si>
    <t>08:58 PM(Zoom user left the meeting.Reason: Host closed the meeting. )</t>
  </si>
  <si>
    <t>08:57 PM(markkelley left the meeting.Reason: left the meeting.)</t>
  </si>
  <si>
    <t>0.09 %(5.82 %)</t>
  </si>
  <si>
    <t>0.07 %(2.57 %)</t>
  </si>
  <si>
    <t>08:43 PM(William's iPhone left the meeting.Reason: left the meeting.)</t>
  </si>
  <si>
    <t>1.09 %(25.16 %)</t>
  </si>
  <si>
    <t>0.79 %(16.09 %)</t>
  </si>
  <si>
    <t>0.1 %(1.41 %)</t>
  </si>
  <si>
    <t>188 kbps</t>
  </si>
  <si>
    <t>08:56 PM(Thomas's iPhone left the meeting.Reason: left the meeting.)</t>
  </si>
  <si>
    <t>203 kbps</t>
  </si>
  <si>
    <t>08:00 PM(Shel Stein got disconnected from the meeting.Reason: Network connection error. )</t>
  </si>
  <si>
    <t>08:58 PM(David Konn left the meeting.Reason: Host closed the meeting. )</t>
  </si>
  <si>
    <t>0.03 %(0.53 %)</t>
  </si>
  <si>
    <t>221 kbps</t>
  </si>
  <si>
    <t>924 kbps</t>
  </si>
  <si>
    <t>0.16 %(8.48 %)</t>
  </si>
  <si>
    <t>roses4him@hotmail.com (Guest)</t>
  </si>
  <si>
    <t>Laguna Woods (US )</t>
  </si>
  <si>
    <t>08:22 PM(roses4him@hotmail.com left the meeting.Reason: left the meeting.)</t>
  </si>
  <si>
    <t>0.14 %(3.88 %)</t>
  </si>
  <si>
    <t>246 kbps</t>
  </si>
  <si>
    <t>08:58 PM(CC left the meeting.Reason: Host closed the meeting. )</t>
  </si>
  <si>
    <t>08:58 PM(COLIN Chan left the meeting.Reason: Host closed the meeting. )</t>
  </si>
  <si>
    <t>0.01 %(1.37 %)</t>
  </si>
  <si>
    <t>0.02 %(3.38 %)</t>
  </si>
  <si>
    <t>240 kbps</t>
  </si>
  <si>
    <t>08:09 PM(Forrest Lanchbury got disconnected from the meeting.Reason: Network connection error. )</t>
  </si>
  <si>
    <t>1548 kbps</t>
  </si>
  <si>
    <t>0.02 %(1.46 %)</t>
  </si>
  <si>
    <t>28 fps</t>
  </si>
  <si>
    <t>352 kbps</t>
  </si>
  <si>
    <t>golus (Guest)</t>
  </si>
  <si>
    <t>Bethpage (US )</t>
  </si>
  <si>
    <t>08:58 PM(golus left the meeting.Reason: Host closed the meeting. )</t>
  </si>
  <si>
    <t>474 kbps</t>
  </si>
  <si>
    <t>0.17 %(3.06 %)</t>
  </si>
  <si>
    <t>08:35 PM(M A left the meeting.Reason: left the meeting.)</t>
  </si>
  <si>
    <t>Eric (Guest)</t>
  </si>
  <si>
    <t>08:58 PM(Eric left the meeting.Reason: Host closed the meeting. )</t>
  </si>
  <si>
    <t>08:58 PM(Hans left the meeting.Reason: Host closed the meeting. )</t>
  </si>
  <si>
    <t>0.13 %(2.01 %)</t>
  </si>
  <si>
    <t>305 kbps</t>
  </si>
  <si>
    <t>856 kbps</t>
  </si>
  <si>
    <t>0.02 %(0.88 %)</t>
  </si>
  <si>
    <t>614 kbps</t>
  </si>
  <si>
    <t>Jeanne Fitzsimmons (Guest)</t>
  </si>
  <si>
    <t>Steamboat Springs (US )</t>
  </si>
  <si>
    <t>08:58 PM(Jeanne Fitzsimmons left the meeting.Reason: left the meeting.)</t>
  </si>
  <si>
    <t>0.48 %(12.3 %)</t>
  </si>
  <si>
    <t>0.41 %(4.34 %)</t>
  </si>
  <si>
    <t>08:58 PM(Salaheldin Halasa left the meeting.Reason: Host closed the meeting. )</t>
  </si>
  <si>
    <t>364 kbps</t>
  </si>
  <si>
    <t>14439428647 (Guest)</t>
  </si>
  <si>
    <t>08:58 PM(14439428647 left the meeting.Reason: left the meeting.)</t>
  </si>
  <si>
    <t>Reno (US )</t>
  </si>
  <si>
    <t>08:35 PM(William Clearfield left the meeting.Reason: left the meeting.)</t>
  </si>
  <si>
    <t>08:58 PM(Mary Ellen O'Brien left the meeting.Reason: Host closed the meeting. )</t>
  </si>
  <si>
    <t>0.06 %(1.98 %)</t>
  </si>
  <si>
    <t>0.02 %(0.73 %)</t>
  </si>
  <si>
    <t> Joseph Purita, M.D.</t>
  </si>
  <si>
    <t>May 5th, 2021</t>
  </si>
  <si>
    <t>OOH</t>
  </si>
  <si>
    <t>Delhi (IN )</t>
  </si>
  <si>
    <t>10:14 PM(Shanky Adams left the meeting.Reason: Host closed the meeting. )</t>
  </si>
  <si>
    <t>0.12 %(3.37 %)</t>
  </si>
  <si>
    <t>258 kbps</t>
  </si>
  <si>
    <t>228 ms</t>
  </si>
  <si>
    <t>0.16 %(3.38 %)</t>
  </si>
  <si>
    <t>1920*1030</t>
  </si>
  <si>
    <t>Russell Jaffe (Guest)</t>
  </si>
  <si>
    <t>Vienna (US )</t>
  </si>
  <si>
    <t>07:38 PM(Russell Jaffe left the meeting.Reason: left the meeting.)</t>
  </si>
  <si>
    <t>1337 kbps</t>
  </si>
  <si>
    <t>389 kbps</t>
  </si>
  <si>
    <t>Dylan J</t>
  </si>
  <si>
    <t>07:17 PM(Dylan J left the meeting.Reason: left the meeting.)</t>
  </si>
  <si>
    <t>897 ms</t>
  </si>
  <si>
    <t>1937 ms</t>
  </si>
  <si>
    <t>801 ms</t>
  </si>
  <si>
    <t>216 ms</t>
  </si>
  <si>
    <t>4.4 %(34.4 %)</t>
  </si>
  <si>
    <t>810 kbps</t>
  </si>
  <si>
    <t>679 ms</t>
  </si>
  <si>
    <t>3.6 %(40.6 %)</t>
  </si>
  <si>
    <t>07:37 PM(AASCP Admin left the meeting.Reason: left the meeting.)</t>
  </si>
  <si>
    <t>0.53 %(18.05 %)</t>
  </si>
  <si>
    <t>0.48 %(6.72 %)</t>
  </si>
  <si>
    <t>755 kbps</t>
  </si>
  <si>
    <t>0.55 %(20.38 %)</t>
  </si>
  <si>
    <t>10:10 PM(Salaheldin Halasa left the meeting.Reason: left the meeting.)</t>
  </si>
  <si>
    <t>0.01 %(0.55 %)</t>
  </si>
  <si>
    <t>846 kbps</t>
  </si>
  <si>
    <t>180*240</t>
  </si>
  <si>
    <t>10:11 PM(Patrick got disconnected from the meeting.Reason: Network connection error. )</t>
  </si>
  <si>
    <t>10:14 PM(Cheryl Ortel left the meeting.Reason: Host closed the meeting. )</t>
  </si>
  <si>
    <t>10:14 PM(Rene Blaha left the meeting.Reason: Host closed the meeting. )</t>
  </si>
  <si>
    <t>0.08 %(0.64 %)</t>
  </si>
  <si>
    <t>0.01 %(0.35 %)</t>
  </si>
  <si>
    <t>07:57 PM(Carol left the meeting.Reason: left the meeting.)</t>
  </si>
  <si>
    <t>0.01 %(1.34 %)</t>
  </si>
  <si>
    <t>819 kbps</t>
  </si>
  <si>
    <t>10:14 PM(A.J. Farshchian MD left the meeting.Reason: left the meeting.)</t>
  </si>
  <si>
    <t>0.04 %(2.61 %)</t>
  </si>
  <si>
    <t>0.02 %(0.2 %)</t>
  </si>
  <si>
    <t>0.04 %(1.57 %)</t>
  </si>
  <si>
    <t>09:50 PM(Sunny Kim left the meeting.Reason: left the meeting.)</t>
  </si>
  <si>
    <t>0.17 %(3.36 %)</t>
  </si>
  <si>
    <t>480*640</t>
  </si>
  <si>
    <t>Ramesh Kumar (Guest)</t>
  </si>
  <si>
    <t>07:33 PM(Ramesh Kumar left the meeting.Reason: left the meeting.)</t>
  </si>
  <si>
    <t>08:05 PM(Gerald Natzke left the meeting.Reason: left the meeting.)</t>
  </si>
  <si>
    <t>Gerhard Kinas (Guest)</t>
  </si>
  <si>
    <t>07:39 PM(Gerhard Kinas got disconnected from the meeting.Reason: Network connection error. )</t>
  </si>
  <si>
    <t>626 kbps</t>
  </si>
  <si>
    <t>0.1 %(0.63 %)</t>
  </si>
  <si>
    <t>Maitland (US )</t>
  </si>
  <si>
    <t>07:39 PM(Lisa Henning left the meeting.Reason: left the meeting.)</t>
  </si>
  <si>
    <t>491 kbps</t>
  </si>
  <si>
    <t>07:49 PM(Jeffrey Smith left the meeting.Reason: left the meeting.)</t>
  </si>
  <si>
    <t>Kathleen fearon (Guest)</t>
  </si>
  <si>
    <t>Wooster (US )</t>
  </si>
  <si>
    <t>08:16 PM(Kathleen fearon left the meeting.Reason: left the meeting.)</t>
  </si>
  <si>
    <t>0.04 %(2.83 %)</t>
  </si>
  <si>
    <t>0.04 %(0.86 %)</t>
  </si>
  <si>
    <t>Mike Boehmer (Guest)</t>
  </si>
  <si>
    <t>Melbourne (US )</t>
  </si>
  <si>
    <t>09:05 PM(Mike Boehmer left the meeting.Reason: left the meeting.)</t>
  </si>
  <si>
    <t>09:40 PM(19739535179 left the meeting.Reason: left the meeting.)</t>
  </si>
  <si>
    <t>Riverside (US )</t>
  </si>
  <si>
    <t>1.18 %(16.03 %)</t>
  </si>
  <si>
    <t>0.06 %(1.35 %)</t>
  </si>
  <si>
    <t>0.35 %(9.51 %)</t>
  </si>
  <si>
    <t>Darcy DiFede (Guest)</t>
  </si>
  <si>
    <t>07:51 PM(Darcy DiFede got disconnected from the meeting.Reason: Network connection error. )</t>
  </si>
  <si>
    <t>666 kbps</t>
  </si>
  <si>
    <t>10:14 PM(acrouch@dmxi.com left the meeting.Reason: Host closed the meeting. )</t>
  </si>
  <si>
    <t>0.2 %(3.89 %)</t>
  </si>
  <si>
    <t>0.13 %(2.68 %)</t>
  </si>
  <si>
    <t>10:14 PM(David Konn left the meeting.Reason: left the meeting.)</t>
  </si>
  <si>
    <t>211 kbps</t>
  </si>
  <si>
    <t>795 kbps</t>
  </si>
  <si>
    <t>08:44 PM(William Clearfield left the meeting.Reason: left the meeting.)</t>
  </si>
  <si>
    <t>229 ms</t>
  </si>
  <si>
    <t>0.43 %(3.28 %)</t>
  </si>
  <si>
    <t>Louisville (US )</t>
  </si>
  <si>
    <t>07:49 PM(Dr. Rafael Cruz MD left the meeting.Reason: left the meeting.)</t>
  </si>
  <si>
    <t>07:57 PM(Gregg Govett got disconnected from the meeting.Reason: Network connection error. )</t>
  </si>
  <si>
    <t>2.26 %(36.86 %)</t>
  </si>
  <si>
    <t>219 kbps</t>
  </si>
  <si>
    <t>1.36 %(17.88 %)</t>
  </si>
  <si>
    <t>24 kbps</t>
  </si>
  <si>
    <t>10:14 PM(Shel Stein left the meeting.Reason: Host closed the meeting. )</t>
  </si>
  <si>
    <t>08:28 PM(DON GATES left the meeting.Reason: left the meeting.)</t>
  </si>
  <si>
    <t>19 kbps</t>
  </si>
  <si>
    <t>mark kelley (Guest)</t>
  </si>
  <si>
    <t>10:14 PM(mark kelley left the meeting.Reason: Host closed the meeting. )</t>
  </si>
  <si>
    <t>0.08 %(5.33 %)</t>
  </si>
  <si>
    <t>155 ms</t>
  </si>
  <si>
    <t>0.09 %(3.05 %)</t>
  </si>
  <si>
    <t>0.1 %(1.25 %)</t>
  </si>
  <si>
    <t>09:44 PM(19512647620 left the meeting.Reason: left the meeting.)</t>
  </si>
  <si>
    <t>08:25 PM(Rosemary Daly left the meeting.Reason: left the meeting.)</t>
  </si>
  <si>
    <t>0.59 %(5.87 %)</t>
  </si>
  <si>
    <t>0.78 %(4.91 %)</t>
  </si>
  <si>
    <t>10:14 PM(Zoom user left the meeting.Reason: Host closed the meeting. )</t>
  </si>
  <si>
    <t>Newport Beach (US )</t>
  </si>
  <si>
    <t>07:53 PM(Greg Vigoren got disconnected from the meeting.Reason: Network connection error. )</t>
  </si>
  <si>
    <t>09:36 PM(Steven bock left the meeting.Reason: left the meeting.)</t>
  </si>
  <si>
    <t>1.09 %(22.11 %)</t>
  </si>
  <si>
    <t>0.11 %(4.3 %)</t>
  </si>
  <si>
    <t>958 kbps</t>
  </si>
  <si>
    <t>0.09 %(6.6 %)</t>
  </si>
  <si>
    <t>Bill Cole (Guest)</t>
  </si>
  <si>
    <t>10:14 PM(Bill Cole left the meeting.Reason: Host closed the meeting. )</t>
  </si>
  <si>
    <t>878 kbps</t>
  </si>
  <si>
    <t>08:29 PM(Colleen Galvin left the meeting.Reason: left the meeting.)</t>
  </si>
  <si>
    <t>0.17 %(5.51 %)</t>
  </si>
  <si>
    <t>0.03 %(0.19 %)</t>
  </si>
  <si>
    <t>09:28 PM(William Song got disconnected from the meeting.Reason: Network connection error. )</t>
  </si>
  <si>
    <t>0.25 %(6.59 %)</t>
  </si>
  <si>
    <t>0.22 %(2.79 %)</t>
  </si>
  <si>
    <t>09:24 PM(Brad Aylor left the meeting.Reason: left the meeting.)</t>
  </si>
  <si>
    <t>0.01 %(0.46 %)</t>
  </si>
  <si>
    <t>370 kbps</t>
  </si>
  <si>
    <t>10:14 PM(COLIN Chan left the meeting.Reason: Host closed the meeting. )</t>
  </si>
  <si>
    <t>308 kbps</t>
  </si>
  <si>
    <t>315 ms</t>
  </si>
  <si>
    <t>344 kbps</t>
  </si>
  <si>
    <t>38 kbps</t>
  </si>
  <si>
    <t>507 kbps</t>
  </si>
  <si>
    <t>April 28th, 2021</t>
  </si>
  <si>
    <t>Russell Jaffe, M.D., Ph.D.</t>
  </si>
  <si>
    <t>07:47 PM(Shanky Adams left the meeting.Reason: left the meeting.)</t>
  </si>
  <si>
    <t>254 ms</t>
  </si>
  <si>
    <t>2560*1440</t>
  </si>
  <si>
    <t>06:26 PM(Greg Vigoren left the meeting.Reason: left the meeting.)</t>
  </si>
  <si>
    <t>06:57 PM(Salaheldin Halasa got disconnected from the meeting.Reason: Network connection error. )</t>
  </si>
  <si>
    <t>07:13 PM(A.J. Farshchian MD left the meeting.Reason: left the meeting.)</t>
  </si>
  <si>
    <t>10:03 PM(Mike Boehmer left the meeting.Reason: Host closed the meeting. )</t>
  </si>
  <si>
    <t>0.01 %(1.24 %)</t>
  </si>
  <si>
    <t>428 kbps</t>
  </si>
  <si>
    <t>655 kbps</t>
  </si>
  <si>
    <t>0.08 %(2.33 %)</t>
  </si>
  <si>
    <t>Dylan Jaffe (Guest)</t>
  </si>
  <si>
    <t>07:14 PM(Dylan Jaffe left the meeting.Reason: left the meeting.)</t>
  </si>
  <si>
    <t>10:03 PM(AASCP Admin left the meeting.Reason: Host ended the meeting.)</t>
  </si>
  <si>
    <t>0.19 %(5.98 %)</t>
  </si>
  <si>
    <t>405 kbps</t>
  </si>
  <si>
    <t>0.22 %(4.6 %)</t>
  </si>
  <si>
    <t>09:29 PM(Salaheldin Halasa left the meeting.Reason: left the meeting.)</t>
  </si>
  <si>
    <t>10:03 PM(Hans left the meeting.Reason: Host closed the meeting. )</t>
  </si>
  <si>
    <t>0.22 %(6.44 %)</t>
  </si>
  <si>
    <t>2.75 %(22.81 %)</t>
  </si>
  <si>
    <t>Kumar iPhone (Guest)</t>
  </si>
  <si>
    <t>08:56 PM(Kumar iPhone left the meeting.Reason: left the meeting.)</t>
  </si>
  <si>
    <t>0.24 %(2.81 %)</t>
  </si>
  <si>
    <t>07:33 PM(Kalpana's iphone left the meeting.Reason: left the meeting.)</t>
  </si>
  <si>
    <t>0.12 %(3.26 %)</t>
  </si>
  <si>
    <t>1.3 %(3.3 %)</t>
  </si>
  <si>
    <t>1.35 %(10.6 %)</t>
  </si>
  <si>
    <t>782 kbps</t>
  </si>
  <si>
    <t>10:03 PM(Martin Dayton left the meeting.Reason: Host closed the meeting. )</t>
  </si>
  <si>
    <t>385 ms</t>
  </si>
  <si>
    <t>0.73 %(6.98 %)</t>
  </si>
  <si>
    <t>402 kbps</t>
  </si>
  <si>
    <t>391 ms</t>
  </si>
  <si>
    <t>287 ms</t>
  </si>
  <si>
    <t>0.01 %(0.66 %)</t>
  </si>
  <si>
    <t>10.19 %(58.28 %)</t>
  </si>
  <si>
    <t>Luis Martinez (Guest)</t>
  </si>
  <si>
    <t>Ponce (PR )</t>
  </si>
  <si>
    <t>07:38 PM(Luis Martinez left the meeting.Reason: left the meeting.)</t>
  </si>
  <si>
    <t>0.05 %(2.2 %)</t>
  </si>
  <si>
    <t>0.04 %(1.33 %)</t>
  </si>
  <si>
    <t>09:02 PM(Brad Aylor left the meeting.Reason: left the meeting.)</t>
  </si>
  <si>
    <t>0.02 %(1.22 %)</t>
  </si>
  <si>
    <t>303 kbps</t>
  </si>
  <si>
    <t>Lisa (Guest)</t>
  </si>
  <si>
    <t>07:28 PM(Lisa got disconnected from the meeting.Reason: Network connection error. )</t>
  </si>
  <si>
    <t>2.68 %(46.2 %)</t>
  </si>
  <si>
    <t>758 kbps</t>
  </si>
  <si>
    <t>0.1 %(3.2 %)</t>
  </si>
  <si>
    <t>warren bleiweissg (Guest)</t>
  </si>
  <si>
    <t>East Orange (US )</t>
  </si>
  <si>
    <t>09:13 PM(warren bleiweissg left the meeting.Reason: left the meeting.)</t>
  </si>
  <si>
    <t>0.01 %(1.74 %)</t>
  </si>
  <si>
    <t>Alameda (US )</t>
  </si>
  <si>
    <t>08:57 PM(Christine Peterson left the meeting.Reason: left the meeting.)</t>
  </si>
  <si>
    <t>0.05 %(2.04 %)</t>
  </si>
  <si>
    <t>09:00 PM(iPhone left the meeting.Reason: left the meeting.)</t>
  </si>
  <si>
    <t>0.69 %(12.24 %)</t>
  </si>
  <si>
    <t>0.26 %(8.96 %)</t>
  </si>
  <si>
    <t>218 kbps</t>
  </si>
  <si>
    <t>0.54 %(5.38 %)</t>
  </si>
  <si>
    <t>10:03 PM(a crouch left the meeting.Reason: Host closed the meeting. )</t>
  </si>
  <si>
    <t>0.95 %(8.13 %)</t>
  </si>
  <si>
    <t>622 kbps</t>
  </si>
  <si>
    <t>0.76 %(9.01 %)</t>
  </si>
  <si>
    <t>Thomas Inckedon (Guest)</t>
  </si>
  <si>
    <t>08:40 PM(Thomas Inckedon left the meeting.Reason: left the meeting.)</t>
  </si>
  <si>
    <t>0.08 %(5.12 %)</t>
  </si>
  <si>
    <t>0.1 %(1.63 %)</t>
  </si>
  <si>
    <t>09:24 PM(Shel Stein left the meeting.Reason: left the meeting.)</t>
  </si>
  <si>
    <t>08:47 PM(Darcy DiFede left the meeting.Reason: left the meeting.)</t>
  </si>
  <si>
    <t>0.11 %(2.09 %)</t>
  </si>
  <si>
    <t>0.15 %(1.11 %)</t>
  </si>
  <si>
    <t>216 kbps</t>
  </si>
  <si>
    <t>304 kbps</t>
  </si>
  <si>
    <t>DELMARVA ROMPM (Guest)</t>
  </si>
  <si>
    <t>Oslo (NO )</t>
  </si>
  <si>
    <t>07:39 PM(DELMARVA ROMPM left the meeting.Reason: left the meeting.)</t>
  </si>
  <si>
    <t>365 ms</t>
  </si>
  <si>
    <t>364 ms</t>
  </si>
  <si>
    <t>10:03 PM(KALPANA PATEL left the meeting.Reason: Host closed the meeting. )</t>
  </si>
  <si>
    <t>13 kbps</t>
  </si>
  <si>
    <t>512 ms</t>
  </si>
  <si>
    <t>782 ms</t>
  </si>
  <si>
    <t>400 ms</t>
  </si>
  <si>
    <t>0.52 %(15.0 %)</t>
  </si>
  <si>
    <t>640 kbps</t>
  </si>
  <si>
    <t>519 ms</t>
  </si>
  <si>
    <t>0.58 %(19.46 %)</t>
  </si>
  <si>
    <t>462 ms</t>
  </si>
  <si>
    <t>08:38 PM(Thomas's iPhone got disconnected from the meeting.Reason: Network connection error. )</t>
  </si>
  <si>
    <t>09:21 PM(markkelley left the meeting.Reason: left the meeting.)</t>
  </si>
  <si>
    <t>0.08 %(1.24 %)</t>
  </si>
  <si>
    <t>0.08 %(1.49 %)</t>
  </si>
  <si>
    <t>07:30 PM(iPhone got disconnected from the meeting.Reason: Network connection error. )</t>
  </si>
  <si>
    <t>743 kbps</t>
  </si>
  <si>
    <t>08:19 PM(DON GATES left the meeting.Reason: left the meeting.)</t>
  </si>
  <si>
    <t>08:54 PM(Steven bock left the meeting.Reason: left the meeting.)</t>
  </si>
  <si>
    <t>1.54 %(31.91 %)</t>
  </si>
  <si>
    <t>400 kbps</t>
  </si>
  <si>
    <t>0.11 %(3.67 %)</t>
  </si>
  <si>
    <t>08:59 PM(sylvan lewis left the meeting.Reason: left the meeting.)</t>
  </si>
  <si>
    <t>4.95 %(35.76 %)</t>
  </si>
  <si>
    <t>325 kbps</t>
  </si>
  <si>
    <t>256 ms</t>
  </si>
  <si>
    <t>384 ms</t>
  </si>
  <si>
    <t>2.16 %(17.24 %)</t>
  </si>
  <si>
    <t>16.79 %(43.88 %)</t>
  </si>
  <si>
    <t>469 kbps</t>
  </si>
  <si>
    <t>08:39 PM(19512647620 left the meeting.Reason: left the meeting.)</t>
  </si>
  <si>
    <t>'Эльмира (Guest)</t>
  </si>
  <si>
    <t> (RU )</t>
  </si>
  <si>
    <t>07:39 PM(Эльмира left the meeting.Reason: left the meeting.)</t>
  </si>
  <si>
    <t>185 ms</t>
  </si>
  <si>
    <t>10:03 PM(Dr. Salter left the meeting.Reason: Host closed the meeting. )</t>
  </si>
  <si>
    <t>480*270</t>
  </si>
  <si>
    <t>1241 kbps</t>
  </si>
  <si>
    <t>0.25 %(3.93 %)</t>
  </si>
  <si>
    <t>29 fps</t>
  </si>
  <si>
    <t>10:03 PM(Rene Blaha left the meeting.Reason: Host closed the meeting. )</t>
  </si>
  <si>
    <t>0.02 %(2.52 %)</t>
  </si>
  <si>
    <t>690 kbps</t>
  </si>
  <si>
    <t>0.01 %(0.37 %)</t>
  </si>
  <si>
    <t>0.02 %(3.13 %)</t>
  </si>
  <si>
    <t>243 kbps</t>
  </si>
  <si>
    <t>0.01 %(0.61 %)</t>
  </si>
  <si>
    <t>10:03 PM(Dr Cruz left the meeting.Reason: Host closed the meeting. )</t>
  </si>
  <si>
    <t>0.2 %(3.92 %)</t>
  </si>
  <si>
    <t>0.02 %(0.71 %)</t>
  </si>
  <si>
    <t>468 kbps</t>
  </si>
  <si>
    <t>1332 kbps</t>
  </si>
  <si>
    <t>0.61 %(4.31 %)</t>
  </si>
  <si>
    <t>0.01 %(2.21 %)</t>
  </si>
  <si>
    <t>10:03 PM(David Konn left the meeting.Reason: Host closed the meeting. )</t>
  </si>
  <si>
    <t>467 kbps</t>
  </si>
  <si>
    <t>09:47 PM(William's iPhone left the meeting.Reason: left the meeting.)</t>
  </si>
  <si>
    <t>342 kbps</t>
  </si>
  <si>
    <t>0.05 %(0.99 %)</t>
  </si>
  <si>
    <t>10:03 PM(Zoom user left the meeting.Reason: Host closed the meeting. )</t>
  </si>
  <si>
    <t>10:03 PM(Patrick left the meeting.Reason: Host closed the meeting. )</t>
  </si>
  <si>
    <t>541 kbps</t>
  </si>
  <si>
    <t>09:26 PM(nayade acosta left the meeting.Reason: left the meeting.)</t>
  </si>
  <si>
    <t>0.02 %(2.12 %)</t>
  </si>
  <si>
    <t>08:36 PM(Colleen Galvin left the meeting.Reason: left the meeting.)</t>
  </si>
  <si>
    <t>2.1 %(23.61 %)</t>
  </si>
  <si>
    <t>0.78 %(3.28 %)</t>
  </si>
  <si>
    <t>2.74 %(19.28 %)</t>
  </si>
  <si>
    <t>217 ms</t>
  </si>
  <si>
    <t>10:03 PM(Ricky Bahl left the meeting.Reason: Host closed the meeting. )</t>
  </si>
  <si>
    <t>0.02 %(1.42 %)</t>
  </si>
  <si>
    <t>550 kbps</t>
  </si>
  <si>
    <t>0.03 %(0.65 %)</t>
  </si>
  <si>
    <t>10:03 PM(Paolo Abellera left the meeting.Reason: Host closed the meeting. )</t>
  </si>
  <si>
    <t>0.13 %(3.62 %)</t>
  </si>
  <si>
    <t>650 kbps</t>
  </si>
  <si>
    <t>0.32 %(8.78 %)</t>
  </si>
  <si>
    <t>Dr. Abellera (Guest)</t>
  </si>
  <si>
    <t>10:03 PM(Dr. Abellera left the meeting.Reason: Host closed the meeting. )</t>
  </si>
  <si>
    <t>638 kbps</t>
  </si>
  <si>
    <t>09:56 PM(Eric Gordon got disconnected from the meeting.Reason: Network connection error. )</t>
  </si>
  <si>
    <t>0.16 %(3.66 %)</t>
  </si>
  <si>
    <t>679 kbps</t>
  </si>
  <si>
    <t>08:15 PM(COLIN Chan left the meeting.Reason: left the meeting.)</t>
  </si>
  <si>
    <t>10:03 PM(Mary Ellen O'Brien left the meeting.Reason: Host closed the meeting. )</t>
  </si>
  <si>
    <t>0.06 %(2.08 %)</t>
  </si>
  <si>
    <t>0.02 %(1.58 %)</t>
  </si>
  <si>
    <t>09:53 PM(Gerald Natzke left the meeting.Reason: left the meeting.)</t>
  </si>
  <si>
    <t>601 kbps</t>
  </si>
  <si>
    <t>0.01 %(0.82 %)</t>
  </si>
  <si>
    <t>09:29 PM(Lisa Henning left the meeting.Reason: left the meeting.)</t>
  </si>
  <si>
    <t>0.01 %(0.2 %)</t>
  </si>
  <si>
    <t>497 kbps</t>
  </si>
  <si>
    <t>642 kbps</t>
  </si>
  <si>
    <t>09:43 PM(Gerhard Kinas left the meeting.Reason: left the meeting.)</t>
  </si>
  <si>
    <t>704 kbps</t>
  </si>
  <si>
    <t>291 kbps</t>
  </si>
  <si>
    <t>240*320</t>
  </si>
  <si>
    <t>April 21st, 2021</t>
  </si>
  <si>
    <t>Mike Boehmer</t>
  </si>
  <si>
    <t>A.J. Farshchian MD's Personal Meeting Room</t>
  </si>
  <si>
    <t>genorthix@yahoo.com</t>
  </si>
  <si>
    <t>09:15 PM(Shanky Adams left the meeting.Reason: Host closed the meeting. )</t>
  </si>
  <si>
    <t>235 ms</t>
  </si>
  <si>
    <t>0.02 %(1.13 %)</t>
  </si>
  <si>
    <t>435 kbps</t>
  </si>
  <si>
    <t>236 ms</t>
  </si>
  <si>
    <t>0.01 %(0.39 %)</t>
  </si>
  <si>
    <t>2048*1280</t>
  </si>
  <si>
    <t>Melodie Dembs (Guest)</t>
  </si>
  <si>
    <t>08:04 PM(Melodie Dembs got disconnected from the meeting.Reason: Network connection error. )</t>
  </si>
  <si>
    <t>354 ms</t>
  </si>
  <si>
    <t>1.27 %(18.71 %)</t>
  </si>
  <si>
    <t>359 ms</t>
  </si>
  <si>
    <t>1.22 %(11.67 %)</t>
  </si>
  <si>
    <t>311 ms</t>
  </si>
  <si>
    <t>FaceTime HD Camera</t>
  </si>
  <si>
    <t>09:15 PM(A.J. Farshchian MD left the meeting.Reason: Host ended the meeting.)</t>
  </si>
  <si>
    <t>0.07 %(2.63 %)</t>
  </si>
  <si>
    <t>366 kbps</t>
  </si>
  <si>
    <t>504 kbps</t>
  </si>
  <si>
    <t>0.07 %(2.09 %)</t>
  </si>
  <si>
    <t>Dr. David Weiss’s iPhone (Guest)</t>
  </si>
  <si>
    <t>07:35 PM(Dr. David Weiss’s iPhone got disconnected from the meeting.Reason: Network connection error. )</t>
  </si>
  <si>
    <t>334 kbps</t>
  </si>
  <si>
    <t>Hal Blatman (Guest)</t>
  </si>
  <si>
    <t>Loveland (US )</t>
  </si>
  <si>
    <t>07:37 PM(Hal Blatman left the meeting.Reason: left the meeting.)</t>
  </si>
  <si>
    <t>0.76 %(3.5 %)</t>
  </si>
  <si>
    <t>414 kbps</t>
  </si>
  <si>
    <t>0.74 %(5.3 %)</t>
  </si>
  <si>
    <t>09:15 PM(19739535179 left the meeting.Reason: Host closed the meeting. )</t>
  </si>
  <si>
    <t>07:34 PM(Forrest Lanchbury left the meeting.Reason: left the meeting.)</t>
  </si>
  <si>
    <t>699 kbps</t>
  </si>
  <si>
    <t>844 kbps</t>
  </si>
  <si>
    <t>07:34 PM(Salaheldin Halasa got disconnected from the meeting.Reason: Network connection error. )</t>
  </si>
  <si>
    <t>442 ms</t>
  </si>
  <si>
    <t>557 kbps</t>
  </si>
  <si>
    <t>294 ms</t>
  </si>
  <si>
    <t>431 ms</t>
  </si>
  <si>
    <t>09:15 PM(rameshkumar left the meeting.Reason: Host closed the meeting. )</t>
  </si>
  <si>
    <t>0.02 %(0.87 %)</t>
  </si>
  <si>
    <t>431 kbps</t>
  </si>
  <si>
    <t>0.01 %(0.89 %)</t>
  </si>
  <si>
    <t>245 kbps</t>
  </si>
  <si>
    <t>09:15 PM(Christine Peterson left the meeting.Reason: Host closed the meeting. )</t>
  </si>
  <si>
    <t>0.67 %(10.6 %)</t>
  </si>
  <si>
    <t>328 kbps</t>
  </si>
  <si>
    <t>0.68 %(7.6 %)</t>
  </si>
  <si>
    <t>08:14 PM(Sunny Kim left the meeting.Reason: left the meeting.)</t>
  </si>
  <si>
    <t>0.21 %(7.63 %)</t>
  </si>
  <si>
    <t>270 kbps</t>
  </si>
  <si>
    <t>0.23 %(3.71 %)</t>
  </si>
  <si>
    <t>Avin Eire (Guest)</t>
  </si>
  <si>
    <t>El Sobrante (US )</t>
  </si>
  <si>
    <t>08:50 PM(Avin Eire left the meeting.Reason: left the meeting.)</t>
  </si>
  <si>
    <t>0.02 %(1.08 %)</t>
  </si>
  <si>
    <t>466 kbps</t>
  </si>
  <si>
    <t>0.03 %(1.54 %)</t>
  </si>
  <si>
    <t>08:38 PM(susan janssens left the meeting.Reason: left the meeting.)</t>
  </si>
  <si>
    <t>08:45 PM(iPhone got disconnected from the meeting.Reason: Network connection error. )</t>
  </si>
  <si>
    <t>0.71 %(14.22 %)</t>
  </si>
  <si>
    <t>323 kbps</t>
  </si>
  <si>
    <t>0.93 %(11.93 %)</t>
  </si>
  <si>
    <t>07:40 PM(Gordon Ko got disconnected from the meeting.Reason: Network connection error. )</t>
  </si>
  <si>
    <t>3.84 %(25.38 %)</t>
  </si>
  <si>
    <t>652 kbps</t>
  </si>
  <si>
    <t>939 kbps</t>
  </si>
  <si>
    <t>4.63 %(20.77 %)</t>
  </si>
  <si>
    <t>343 ms</t>
  </si>
  <si>
    <t>612 ms</t>
  </si>
  <si>
    <t>08:39 PM(Darcy DiFede left the meeting.Reason: left the meeting.)</t>
  </si>
  <si>
    <t>09:03 PM(Gerald Natzke left the meeting.Reason: left the meeting.)</t>
  </si>
  <si>
    <t>453 kbps</t>
  </si>
  <si>
    <t>09:15 PM(Mike Boehmer left the meeting.Reason: Host closed the meeting. )</t>
  </si>
  <si>
    <t>0.11 %(0.9 %)</t>
  </si>
  <si>
    <t>1.19 %(2.16 %)</t>
  </si>
  <si>
    <t>0.07 %(1.55 %)</t>
  </si>
  <si>
    <t>09:15 PM(Patrick left the meeting.Reason: Host closed the meeting. )</t>
  </si>
  <si>
    <t>High Springs (US )</t>
  </si>
  <si>
    <t>284 kbps</t>
  </si>
  <si>
    <t>Rostov-on-Don (RU )</t>
  </si>
  <si>
    <t>07:36 PM(Эльмира left the meeting.Reason: left the meeting.)</t>
  </si>
  <si>
    <t>353 kbps</t>
  </si>
  <si>
    <t>226 ms</t>
  </si>
  <si>
    <t>0.1 %(1.93 %)</t>
  </si>
  <si>
    <t>Swain (US )</t>
  </si>
  <si>
    <t>08:29 PM(Adams iphone got disconnected from the meeting.Reason: Network connection error. )</t>
  </si>
  <si>
    <t>0.28 %(7.1 %)</t>
  </si>
  <si>
    <t>0.23 %(3.38 %)</t>
  </si>
  <si>
    <t>McClane Duncan (Guest)</t>
  </si>
  <si>
    <t>08:36 PM(McClane Duncan left the meeting.Reason: left the meeting.)</t>
  </si>
  <si>
    <t>Boynton Beach (US )</t>
  </si>
  <si>
    <t>09:15 PM(Shel Stein left the meeting.Reason: Host closed the meeting. )</t>
  </si>
  <si>
    <t>0.01 %(0.97 %)</t>
  </si>
  <si>
    <t>Floyd Larcher (Guest)</t>
  </si>
  <si>
    <t>Virginia (US )</t>
  </si>
  <si>
    <t>09:01 PM(Floyd Larcher left the meeting.Reason: left the meeting.)</t>
  </si>
  <si>
    <t>09:01 PM(Steven bock left the meeting.Reason: left the meeting.)</t>
  </si>
  <si>
    <t>1.59 %(30.3 %)</t>
  </si>
  <si>
    <t>623 kbps</t>
  </si>
  <si>
    <t>0.73 %(9.26 %)</t>
  </si>
  <si>
    <t>don gates (Guest)</t>
  </si>
  <si>
    <t>07:43 PM(don gates left the meeting.Reason: left the meeting.)</t>
  </si>
  <si>
    <t>192 ms</t>
  </si>
  <si>
    <t>338 kbps</t>
  </si>
  <si>
    <t>09:06 PM(Thomas Inckedon left the meeting.Reason: left the meeting.)</t>
  </si>
  <si>
    <t>09:02 PM(Dr. Salter left the meeting.Reason: left the meeting.)</t>
  </si>
  <si>
    <t>carolejohnson (Guest)</t>
  </si>
  <si>
    <t>08:00 PM(carolejohnson left the meeting.Reason: left the meeting.)</t>
  </si>
  <si>
    <t>535 kbps</t>
  </si>
  <si>
    <t>197 kbps</t>
  </si>
  <si>
    <t>419 kbps</t>
  </si>
  <si>
    <t>S &amp; K (Guest)</t>
  </si>
  <si>
    <t>Hamilton (US )</t>
  </si>
  <si>
    <t>09:15 PM(S &amp; K left the meeting.Reason: Host closed the meeting. )</t>
  </si>
  <si>
    <t>0.38 %(2.94 %)</t>
  </si>
  <si>
    <t>581 kbps</t>
  </si>
  <si>
    <t>0.29 %(2.82 %)</t>
  </si>
  <si>
    <t>07:56 PM(sylvan lewis left the meeting.Reason: left the meeting.)</t>
  </si>
  <si>
    <t>4.85 %(35.29 %)</t>
  </si>
  <si>
    <t>330 kbps</t>
  </si>
  <si>
    <t>1624 ms</t>
  </si>
  <si>
    <t>406 ms</t>
  </si>
  <si>
    <t>3.64 %(16.64 %)</t>
  </si>
  <si>
    <t>17.67 %(50.96 %)</t>
  </si>
  <si>
    <t>08:49 PM(19512647620 left the meeting.Reason: left the meeting.)</t>
  </si>
  <si>
    <t>Tracie Leonhardt (Guest)</t>
  </si>
  <si>
    <t>07:50 PM(Tracie Leonhardt got disconnected from the meeting.Reason: Network connection error. )</t>
  </si>
  <si>
    <t>09:01 PM(Lisa got disconnected from the meeting.Reason: Network connection error. )</t>
  </si>
  <si>
    <t>235 kbps</t>
  </si>
  <si>
    <t>0.01 %(0.96 %)</t>
  </si>
  <si>
    <t>0.01 %(0.14 %)</t>
  </si>
  <si>
    <t>Longwood (US )</t>
  </si>
  <si>
    <t>08:45 PM(Lisa Henning left the meeting.Reason: left the meeting.)</t>
  </si>
  <si>
    <t>0.05 %(2.8 %)</t>
  </si>
  <si>
    <t>0.05 %(2.4 %)</t>
  </si>
  <si>
    <t>08:17 PM(Dr Cruz got disconnected from the meeting.Reason: Network connection error. )</t>
  </si>
  <si>
    <t>0.02 %(1.76 %)</t>
  </si>
  <si>
    <t>0.03 %(0.32 %)</t>
  </si>
  <si>
    <t>09:15 PM(Zoom user left the meeting.Reason: Host closed the meeting. )</t>
  </si>
  <si>
    <t>494 kbps</t>
  </si>
  <si>
    <t>371 kbps</t>
  </si>
  <si>
    <t>Ken Sharlin (Guest)</t>
  </si>
  <si>
    <t>08:08 PM(Ken Sharlin got disconnected from the meeting.Reason: Network connection error. )</t>
  </si>
  <si>
    <t>0.01 %(1.23 %)</t>
  </si>
  <si>
    <t>08:03 PM(COLIN Chan left the meeting.Reason: left the meeting.)</t>
  </si>
  <si>
    <t>251 ms</t>
  </si>
  <si>
    <t>08:07 PM(long12short4@gmail.com got disconnected from the meeting.Reason: Network connection error. )</t>
  </si>
  <si>
    <t>0.2 %(1.9 %)</t>
  </si>
  <si>
    <t>sylvanlewis (Guest)</t>
  </si>
  <si>
    <t>09:15 PM(sylvanlewis left the meeting.Reason: Host closed the meeting. )</t>
  </si>
  <si>
    <t>572 kbps</t>
  </si>
  <si>
    <t>0.06 %(1.75 %)</t>
  </si>
  <si>
    <t>0.53 %(9.24 %)</t>
  </si>
  <si>
    <t>09:16 PM(William Song got disconnected from the meeting.Reason: Network connection error. )</t>
  </si>
  <si>
    <t>1877 ms</t>
  </si>
  <si>
    <t>0.16 %(7.84 %)</t>
  </si>
  <si>
    <t>533 kbps</t>
  </si>
  <si>
    <t>0.42 %(7.99 %)</t>
  </si>
  <si>
    <t>1655 ms</t>
  </si>
  <si>
    <t>09:07 PM(Gerhard Kinas left the meeting.Reason: left the meeting.)</t>
  </si>
  <si>
    <t>484 kbps</t>
  </si>
  <si>
    <t>09:15 PM(brad aylor left the meeting.Reason: Host closed the meeting. )</t>
  </si>
  <si>
    <t>0.14 %(3.29 %)</t>
  </si>
  <si>
    <t>0.19 %(3.06 %)</t>
  </si>
  <si>
    <t>247 kbps</t>
  </si>
  <si>
    <t>Naples (US )</t>
  </si>
  <si>
    <t>09:15 PM(CC left the meeting.Reason: Host closed the meeting. )</t>
  </si>
  <si>
    <t>703 kbps</t>
  </si>
  <si>
    <t>09:15 PM(a crouch left the meeting.Reason: Host closed the meeting. )</t>
  </si>
  <si>
    <t>1.09 %(10.2 %)</t>
  </si>
  <si>
    <t>0.91 %(13.65 %)</t>
  </si>
  <si>
    <t>Hal Blatman, M.D.</t>
  </si>
  <si>
    <t>April 14st, 2021</t>
  </si>
  <si>
    <t>07:24 PM(acrouch left the meeting.Reason: left the meeting.)</t>
  </si>
  <si>
    <t>0.35 %(2.9 %)</t>
  </si>
  <si>
    <t>0.03 %(1.17 %)</t>
  </si>
  <si>
    <t>5.2.45106.0831</t>
  </si>
  <si>
    <t>493 kbps</t>
  </si>
  <si>
    <t>jurinasmida1985@gmail.com (Guest)</t>
  </si>
  <si>
    <t>Quito (EC )</t>
  </si>
  <si>
    <t>09:03 PM(jurinasmida1985@gmail.com left the meeting.Reason: left the meeting.)</t>
  </si>
  <si>
    <t>2.07 %(16.29 %)</t>
  </si>
  <si>
    <t>851 kbps</t>
  </si>
  <si>
    <t>1.57 %(16.92 %)</t>
  </si>
  <si>
    <t>1440*802</t>
  </si>
  <si>
    <t>Nayade Acosta (Guest)</t>
  </si>
  <si>
    <t>09:27 PM(Nayade Acosta left the meeting.Reason: left the meeting.)</t>
  </si>
  <si>
    <t>0.12 %(4.2 %)</t>
  </si>
  <si>
    <t>0.03 %(1.49 %)</t>
  </si>
  <si>
    <t>0.1 %(3.62 %)</t>
  </si>
  <si>
    <t>1.0 %(11.5 %)</t>
  </si>
  <si>
    <t>Ralph's i phone (Guest)</t>
  </si>
  <si>
    <t>Carmel (US )</t>
  </si>
  <si>
    <t>07:30 PM(Ralph's i phone left the meeting.Reason: left the meeting.)</t>
  </si>
  <si>
    <t>Paul Hsieh (Guest)</t>
  </si>
  <si>
    <t>07:25 PM(Paul Hsieh left the meeting.Reason: left the meeting.)</t>
  </si>
  <si>
    <t>07:51 PM(Christine Peterson left the meeting.Reason: left the meeting.)</t>
  </si>
  <si>
    <t>0.41 %(7.65 %)</t>
  </si>
  <si>
    <t>451 kbps</t>
  </si>
  <si>
    <t>0.51 %(7.29 %)</t>
  </si>
  <si>
    <t>Useradam (Guest)</t>
  </si>
  <si>
    <t>07:28 PM(Useradam left the meeting.Reason: left the meeting.)</t>
  </si>
  <si>
    <t>0.55 %(8.65 %)</t>
  </si>
  <si>
    <t>2.2 %(14.5 %)</t>
  </si>
  <si>
    <t>Wellborn (US )</t>
  </si>
  <si>
    <t>09:31 PM(Carol Pociecha-Palm left the meeting.Reason: Host closed the meeting. )</t>
  </si>
  <si>
    <t>Sylvan R Lewis (Guest)</t>
  </si>
  <si>
    <t>07:30 PM(Sylvan R Lewis left the meeting.Reason: left the meeting.)</t>
  </si>
  <si>
    <t>1097 kbps</t>
  </si>
  <si>
    <t>0.4 %(2.4 %)</t>
  </si>
  <si>
    <t>Michael Coutris (Guest)</t>
  </si>
  <si>
    <t>Lakewood (US )</t>
  </si>
  <si>
    <t>09:00 PM(Michael Coutris left the meeting.Reason: left the meeting.)</t>
  </si>
  <si>
    <t>825 kbps</t>
  </si>
  <si>
    <t>0.01 %(1.3 %)</t>
  </si>
  <si>
    <t>Plainview (US )</t>
  </si>
  <si>
    <t>08:33 PM(Ben left the meeting.Reason: left the meeting.)</t>
  </si>
  <si>
    <t>23 kbps</t>
  </si>
  <si>
    <t>0.05 %(1.09 %)</t>
  </si>
  <si>
    <t>09:31 PM(Martin Dayton left the meeting.Reason: left the meeting.)</t>
  </si>
  <si>
    <t>0.01 %(0.36 %)</t>
  </si>
  <si>
    <t>0.84 %(12.71 %)</t>
  </si>
  <si>
    <t>475 kbps</t>
  </si>
  <si>
    <t>0.01 %(0.33 %)</t>
  </si>
  <si>
    <t>3.63 %(42.59 %)</t>
  </si>
  <si>
    <t>855 kbps</t>
  </si>
  <si>
    <t>09:31 PM(Shel Stein left the meeting.Reason: left the meeting.)</t>
  </si>
  <si>
    <t>0.93 %(4.37 %)</t>
  </si>
  <si>
    <t>2.0 %(10.6 %)</t>
  </si>
  <si>
    <t>09:06 PM(Cheryl Ortel left the meeting.Reason: left the meeting.)</t>
  </si>
  <si>
    <t>286 kbps</t>
  </si>
  <si>
    <t>A Shwani (Guest)</t>
  </si>
  <si>
    <t>09:31 PM(A Shwani left the meeting.Reason: left the meeting.)</t>
  </si>
  <si>
    <t>0.48 %(11.54 %)</t>
  </si>
  <si>
    <t>7.2 %(17.5 %)</t>
  </si>
  <si>
    <t>841 kbps</t>
  </si>
  <si>
    <t>Sylvan Lewis (Guest)</t>
  </si>
  <si>
    <t>07:36 PM(Sylvan Lewis left the meeting.Reason: left the meeting.)</t>
  </si>
  <si>
    <t>KYOCERA E6910 (Guest)</t>
  </si>
  <si>
    <t>07:45 PM(KYOCERA E6910 left the meeting.Reason: left the meeting.)</t>
  </si>
  <si>
    <t>718 kbps</t>
  </si>
  <si>
    <t>Galaxy S9+ (Guest)</t>
  </si>
  <si>
    <t>09:31 PM(Galaxy S9+ left the meeting.Reason: Host closed the meeting. )</t>
  </si>
  <si>
    <t>481 kbps</t>
  </si>
  <si>
    <t>1070 kbps</t>
  </si>
  <si>
    <t>Prof. Mike Chan (Guest)</t>
  </si>
  <si>
    <t>Kota Kinabalu (MY )</t>
  </si>
  <si>
    <t>09:31 PM(Prof. Mike Chan left the meeting.Reason: Host closed the meeting. )</t>
  </si>
  <si>
    <t>839 kbps</t>
  </si>
  <si>
    <t>runde (Guest)</t>
  </si>
  <si>
    <t>Longmont (US )</t>
  </si>
  <si>
    <t>07:57 PM(runde left the meeting.Reason: left the meeting.)</t>
  </si>
  <si>
    <t>08:19 PM(19739535179 left the meeting.Reason: left the meeting.)</t>
  </si>
  <si>
    <t>738 kbps</t>
  </si>
  <si>
    <t>349 kbps</t>
  </si>
  <si>
    <t>mac (Guest)</t>
  </si>
  <si>
    <t>Ann Arbor (US )</t>
  </si>
  <si>
    <t>09:26 PM(mac got disconnected from the meeting.Reason: Network connection error. )</t>
  </si>
  <si>
    <t>Andrew Kochan (Guest)</t>
  </si>
  <si>
    <t>09:04 PM(Andrew Kochan left the meeting.Reason: left the meeting.)</t>
  </si>
  <si>
    <t>Benedetta di Robilant (Guest)</t>
  </si>
  <si>
    <t>Bridgetown (BB )</t>
  </si>
  <si>
    <t>07:41 PM(Benedetta di Robilant left the meeting.Reason: left the meeting.)</t>
  </si>
  <si>
    <t>815 kbps</t>
  </si>
  <si>
    <t>08:18 PM(William's iPhone left the meeting.Reason: left the meeting.)</t>
  </si>
  <si>
    <t>0.02 %(2.29 %)</t>
  </si>
  <si>
    <t>763 kbps</t>
  </si>
  <si>
    <t>0.01 %(1.99 %)</t>
  </si>
  <si>
    <t>08:05 PM(long12short4@gmail.com left the meeting.Reason: left the meeting.)</t>
  </si>
  <si>
    <t>0.01 %(1.31 %)</t>
  </si>
  <si>
    <t>310 kbps</t>
  </si>
  <si>
    <t>204 ms</t>
  </si>
  <si>
    <t>09:31 PM(Kalpana's iphone left the meeting.Reason: left the meeting.)</t>
  </si>
  <si>
    <t>09:31 PM(Hal Blatman left the meeting.Reason: Host closed the meeting. )</t>
  </si>
  <si>
    <t>0.08 %(3.59 %)</t>
  </si>
  <si>
    <t>0.4 %(1.9 %)</t>
  </si>
  <si>
    <t>582 kbps</t>
  </si>
  <si>
    <t>0.08 %(4.98 %)</t>
  </si>
  <si>
    <t>Santa Cruz (US )</t>
  </si>
  <si>
    <t>09:06 PM(Tom Yarema left the meeting.Reason: left the meeting.)</t>
  </si>
  <si>
    <t>09:05 PM(Mary Ellen O'Brien left the meeting.Reason: left the meeting.)</t>
  </si>
  <si>
    <t>0.05 %(2.61 %)</t>
  </si>
  <si>
    <t>392 kbps</t>
  </si>
  <si>
    <t>0.04 %(2.06 %)</t>
  </si>
  <si>
    <t>09:31 PM(Zoom user left the meeting.Reason: left the meeting.)</t>
  </si>
  <si>
    <t>08:13 PM(17404121317 got disconnected from the meeting.Reason: Network connection error. )</t>
  </si>
  <si>
    <t>14058260165 (Guest)</t>
  </si>
  <si>
    <t>08:40 PM(14058260165 left the meeting.Reason: left the meeting.)</t>
  </si>
  <si>
    <t>09:31 PM(Christine Salter MD left the meeting.Reason: Host closed the meeting. )</t>
  </si>
  <si>
    <t>christian cornejo (Guest)</t>
  </si>
  <si>
    <t>09:14 PM(christian cornejo left the meeting.Reason: left the meeting.)</t>
  </si>
  <si>
    <t>January 6th, 2021</t>
  </si>
  <si>
    <t>James Alexander Joseph, D.O.</t>
  </si>
  <si>
    <t>john (Guest)</t>
  </si>
  <si>
    <t>08:27 PM(john got disconnected from the meeting.Reason: Network connection error. )</t>
  </si>
  <si>
    <t>6113 ms</t>
  </si>
  <si>
    <t>341 ms</t>
  </si>
  <si>
    <t>4.25 %(39.43 %)</t>
  </si>
  <si>
    <t>6967 ms</t>
  </si>
  <si>
    <t>2.65 %(34.13 %)</t>
  </si>
  <si>
    <t>1280*720</t>
  </si>
  <si>
    <t>Viacheslav Vasilyev (Guest)</t>
  </si>
  <si>
    <t>Moscow (RU )</t>
  </si>
  <si>
    <t>04:25 PM(Viacheslav Vasilyev got disconnected from the meeting.Reason: Network connection error. )</t>
  </si>
  <si>
    <t>5.4 %(11.8 %)</t>
  </si>
  <si>
    <t>237 ms</t>
  </si>
  <si>
    <t>6.2 %(30.7 %)</t>
  </si>
  <si>
    <t>Thomas (Guest)</t>
  </si>
  <si>
    <t>06:32 PM(Thomas left the meeting.Reason: left the meeting.)</t>
  </si>
  <si>
    <t>05:42 PM(Nayade Acosta left the meeting.Reason: left the meeting.)</t>
  </si>
  <si>
    <t>Mike Romanko# MD (Guest)</t>
  </si>
  <si>
    <t>09:12 PM(Mike Romanko# MD left the meeting.Reason: left the meeting.)</t>
  </si>
  <si>
    <t>07:35 PM(Thomas Incledon got disconnected from the meeting.Reason: Network connection error. )</t>
  </si>
  <si>
    <t>0.58 %(7.11 %)</t>
  </si>
  <si>
    <t>0.05 %(0.43 %)</t>
  </si>
  <si>
    <t>2736*1824</t>
  </si>
  <si>
    <t>Broken Arrow (US )</t>
  </si>
  <si>
    <t>07:10 PM(iPhone left the meeting.Reason: left the meeting.)</t>
  </si>
  <si>
    <t>09:29 PM(A.J. Farshchian MD left the meeting.Reason: Host ended the meeting.)</t>
  </si>
  <si>
    <t>0.06 %(1.95 %)</t>
  </si>
  <si>
    <t>James Dudo MD (Guest)</t>
  </si>
  <si>
    <t>07:30 PM(James Dudo MD got disconnected from the meeting.Reason: Network connection error. )</t>
  </si>
  <si>
    <t>0.48 %(7.43 %)</t>
  </si>
  <si>
    <t>814 kbps</t>
  </si>
  <si>
    <t>0.4 %(7.85 %)</t>
  </si>
  <si>
    <t>Beth (Guest)</t>
  </si>
  <si>
    <t>08:59 PM(Beth left the meeting.Reason: left the meeting.)</t>
  </si>
  <si>
    <t>365 kbps</t>
  </si>
  <si>
    <t>09:29 PM(Martin Dayton left the meeting.Reason: Host closed the meeting. )</t>
  </si>
  <si>
    <t>259 kbps</t>
  </si>
  <si>
    <t>0.03 %(1.79 %)</t>
  </si>
  <si>
    <t>John Halbert (Guest)</t>
  </si>
  <si>
    <t>08:47 PM(John Halbert left the meeting.Reason: left the meeting.)</t>
  </si>
  <si>
    <t>518 kbps</t>
  </si>
  <si>
    <t>0.02 %(0.58 %)</t>
  </si>
  <si>
    <t>09:15 PM(KALPANA PATEL left the meeting.Reason: left the meeting.)</t>
  </si>
  <si>
    <t>486 kbps</t>
  </si>
  <si>
    <t>0.07 %(2.02 %)</t>
  </si>
  <si>
    <t>15127966280 (Guest)</t>
  </si>
  <si>
    <t>08:57 PM(15127966280 left the meeting.Reason: left the meeting.)</t>
  </si>
  <si>
    <t>09:29 PM(A Shwani left the meeting.Reason: Host closed the meeting. )</t>
  </si>
  <si>
    <t>0.12 %(5.01 %)</t>
  </si>
  <si>
    <t>0.23 %(3.57 %)</t>
  </si>
  <si>
    <t>802 kbps</t>
  </si>
  <si>
    <t>0.13 %(4.45 %)</t>
  </si>
  <si>
    <t>0.6 %(5.9 %)</t>
  </si>
  <si>
    <t>charlie (Guest)</t>
  </si>
  <si>
    <t>09:28 PM(charlie left the meeting.Reason: left the meeting.)</t>
  </si>
  <si>
    <t>0.05 %(2.96 %)</t>
  </si>
  <si>
    <t>09:02 PM(Christine Peterson left the meeting.Reason: left the meeting.)</t>
  </si>
  <si>
    <t>0.1 %(3.15 %)</t>
  </si>
  <si>
    <t>0.04 %(1.53 %)</t>
  </si>
  <si>
    <t>Kathleen O'Neil Smith (Guest)</t>
  </si>
  <si>
    <t>09:01 PM(Kathleen O'Neil Smith left the meeting.Reason: left the meeting.)</t>
  </si>
  <si>
    <t>539 kbps</t>
  </si>
  <si>
    <t>07:38 PM(iPhone got disconnected from the meeting.Reason: Network connection error. )</t>
  </si>
  <si>
    <t>2.82 %(28.78 %)</t>
  </si>
  <si>
    <t>404 kbps</t>
  </si>
  <si>
    <t>8.2 %(20.65 %)</t>
  </si>
  <si>
    <t>321 kbps</t>
  </si>
  <si>
    <t> (AI )</t>
  </si>
  <si>
    <t>07:33 PM(susan janssens got disconnected from the meeting.Reason: Network connection error. )</t>
  </si>
  <si>
    <t>0.75 %(14.9 %)</t>
  </si>
  <si>
    <t>0.7 %(30.1 %)</t>
  </si>
  <si>
    <t>0.5 %(8.0 %)</t>
  </si>
  <si>
    <t>2736*1744</t>
  </si>
  <si>
    <t>08:00 PM(Sylvan R Lewis left the meeting.Reason: left the meeting.)</t>
  </si>
  <si>
    <t>0.03 %(2.62 %)</t>
  </si>
  <si>
    <t>506 kbps</t>
  </si>
  <si>
    <t>779 kbps</t>
  </si>
  <si>
    <t>0.02 %(1.88 %)</t>
  </si>
  <si>
    <t>08:38 PM(kellybender left the meeting.Reason: left the meeting.)</t>
  </si>
  <si>
    <t>0.01 %(0.59 %)</t>
  </si>
  <si>
    <t>Colin’s iPad (Guest)</t>
  </si>
  <si>
    <t>08:21 PM(Colin’s iPad left the meeting.Reason: left the meeting.)</t>
  </si>
  <si>
    <t>320 kbps</t>
  </si>
  <si>
    <t>0.01 %(0.52 %)</t>
  </si>
  <si>
    <t>donna (Guest)</t>
  </si>
  <si>
    <t>Lawndale (US )</t>
  </si>
  <si>
    <t>08:03 PM(donna left the meeting.Reason: left the meeting.)</t>
  </si>
  <si>
    <t>0.11 %(4.48 %)</t>
  </si>
  <si>
    <t>0.07 %(1.66 %)</t>
  </si>
  <si>
    <t>Dr. Joseph (Guest)</t>
  </si>
  <si>
    <t>09:03 PM(Dr. Joseph left the meeting.Reason: left the meeting.)</t>
  </si>
  <si>
    <t>0.28 %(2.04 %)</t>
  </si>
  <si>
    <t>09:28 PM(acrouch left the meeting.Reason: left the meeting.)</t>
  </si>
  <si>
    <t>0.24 %(3.25 %)</t>
  </si>
  <si>
    <t>472 kbps</t>
  </si>
  <si>
    <t>0.2 %(3.08 %)</t>
  </si>
  <si>
    <t>RejuvaYou Medical (Guest)</t>
  </si>
  <si>
    <t>08:36 PM(RejuvaYou Medical left the meeting.Reason: left the meeting.)</t>
  </si>
  <si>
    <t>0.12 %(2.96 %)</t>
  </si>
  <si>
    <t>07:34 PM(Marc Linscheid left the meeting.Reason: left the meeting.)</t>
  </si>
  <si>
    <t>carol (Guest)</t>
  </si>
  <si>
    <t>Elkton (US )</t>
  </si>
  <si>
    <t>09:29 PM(carol left the meeting.Reason: Host closed the meeting. )</t>
  </si>
  <si>
    <t>397 kbps</t>
  </si>
  <si>
    <t>07:36 PM(Shel Stein left the meeting.Reason: left the meeting.)</t>
  </si>
  <si>
    <t>1.2 %(5.75 %)</t>
  </si>
  <si>
    <t>Rosemary Daly-Camacho (Guest)</t>
  </si>
  <si>
    <t>07:32 PM(Rosemary Daly-Camacho left the meeting.Reason: left the meeting.)</t>
  </si>
  <si>
    <t>0.7 %(5.3 %)</t>
  </si>
  <si>
    <t>0.3 %(3.2 %)</t>
  </si>
  <si>
    <t>608 kbps</t>
  </si>
  <si>
    <t>0.4 %(5.1 %)</t>
  </si>
  <si>
    <t>0.4 %(4.2 %)</t>
  </si>
  <si>
    <t>09:14 PM(Mary Ellen O'Brien left the meeting.Reason: left the meeting.)</t>
  </si>
  <si>
    <t>282 ms</t>
  </si>
  <si>
    <t>0.04 %(2.41 %)</t>
  </si>
  <si>
    <t>290 kbps</t>
  </si>
  <si>
    <t>0.03 %(1.47 %)</t>
  </si>
  <si>
    <t>St. Petersburg (US )</t>
  </si>
  <si>
    <t>08:53 PM(Bud Tamea left the meeting.Reason: left the meeting.)</t>
  </si>
  <si>
    <t>0.02 %(1.31 %)</t>
  </si>
  <si>
    <t>0.03 %(1.28 %)</t>
  </si>
  <si>
    <t>08:34 PM(jurinasmida1985@gmail.com left the meeting.Reason: left the meeting.)</t>
  </si>
  <si>
    <t>0.01 %(0.98 %)</t>
  </si>
  <si>
    <t>0.03 %(1.58 %)</t>
  </si>
  <si>
    <t>07:35 PM(Warren’s iPhone left the meeting.Reason: left the meeting.)</t>
  </si>
  <si>
    <t>0.3 %(3.0 %)</t>
  </si>
  <si>
    <t>09:13 PM(OC Spine Disc left the meeting.Reason: left the meeting.)</t>
  </si>
  <si>
    <t>0.04 %(2.44 %)</t>
  </si>
  <si>
    <t>0.05 %(3.21 %)</t>
  </si>
  <si>
    <t>0.28 %(7.3 %)</t>
  </si>
  <si>
    <t>0.29 %(9.81 %)</t>
  </si>
  <si>
    <t>08:36 PM(19739535179 left the meeting.Reason: left the meeting.)</t>
  </si>
  <si>
    <t>John Halbert’s iPhone (2) (Guest)</t>
  </si>
  <si>
    <t>07:36 PM(John Halbert’s iPhone (2) left the meeting.Reason: left the meeting.)</t>
  </si>
  <si>
    <t>07:37 PM(17404121317 left the meeting.Reason: left the meeting.)</t>
  </si>
  <si>
    <t>Jeanine Livermore’s iPhone (Guest)</t>
  </si>
  <si>
    <t>09:15 PM(Jeanine Livermore’s iPhone got disconnected from the meeting.Reason: Network connection error. )</t>
  </si>
  <si>
    <t>0.17 %(2.34 %)</t>
  </si>
  <si>
    <t>Jupiter (US )</t>
  </si>
  <si>
    <t>08:35 PM(David Konn left the meeting.Reason: left the meeting.)</t>
  </si>
  <si>
    <t>13176502161 (Guest)</t>
  </si>
  <si>
    <t>09:03 PM(13176502161 left the meeting.Reason: left the meeting.)</t>
  </si>
  <si>
    <t>0.36 %(6.32 %)</t>
  </si>
  <si>
    <t>0.38 %(5.21 %)</t>
  </si>
  <si>
    <t>07:43 PM(Benedetta di Robilant left the meeting.Reason: left the meeting.)</t>
  </si>
  <si>
    <t>Veronica Murphy (Guest)</t>
  </si>
  <si>
    <t>Carpentersville (US )</t>
  </si>
  <si>
    <t>08:06 PM(Veronica Murphy left the meeting.Reason: left the meeting.)</t>
  </si>
  <si>
    <t>1.7 %(6.5 %)</t>
  </si>
  <si>
    <t>07:53 PM(Bruce Fishman got disconnected from the meeting.Reason: Network connection error. )</t>
  </si>
  <si>
    <t>2.33 %(24.66 %)</t>
  </si>
  <si>
    <t>2.51 %(20.1 %)</t>
  </si>
  <si>
    <t>Winter Garden (US )</t>
  </si>
  <si>
    <t>08:21 PM(Lisa Henning left the meeting.Reason: left the meeting.)</t>
  </si>
  <si>
    <t>14802 (Guest)</t>
  </si>
  <si>
    <t>08:12 PM(14802 left the meeting.Reason: left the meeting.)</t>
  </si>
  <si>
    <t>0.08 %(3.84 %)</t>
  </si>
  <si>
    <t>09:02 PM(William Clearfield left the meeting.Reason: left the meeting.)</t>
  </si>
  <si>
    <t>0.93 %(6.6 %)</t>
  </si>
  <si>
    <t>708 kbps</t>
  </si>
  <si>
    <t>1.37 %(8.52 %)</t>
  </si>
  <si>
    <t>08:00 PM(William's iPhone got disconnected from the meeting.Reason: Network connection error. )</t>
  </si>
  <si>
    <t>1.76 %(25.35 %)</t>
  </si>
  <si>
    <t>647 kbps</t>
  </si>
  <si>
    <t>2.27 %(23.76 %)</t>
  </si>
  <si>
    <t>0.05 %(1.8 %)</t>
  </si>
  <si>
    <t>Keren Kang (Guest)</t>
  </si>
  <si>
    <t>Gardena (US )</t>
  </si>
  <si>
    <t>09:04 PM(Keren Kang left the meeting.Reason: left the meeting.)</t>
  </si>
  <si>
    <t>0.01 %(1.29 %)</t>
  </si>
  <si>
    <t>989 kbps</t>
  </si>
  <si>
    <t>0.01 %(2.34 %)</t>
  </si>
  <si>
    <t>08:12 PM(Hal Blatman left the meeting.Reason: left the meeting.)</t>
  </si>
  <si>
    <t>0.04 %(2.9 %)</t>
  </si>
  <si>
    <t>Dr. Lauren Saltzburg (Guest)</t>
  </si>
  <si>
    <t>Egg Harbor (US )</t>
  </si>
  <si>
    <t>07:51 PM(Dr. Lauren Saltzburg left the meeting.Reason: left the meeting.)</t>
  </si>
  <si>
    <t>08:00 PM(Jeanne Fitzsimmons got disconnected from the meeting.Reason: Network connection error. )</t>
  </si>
  <si>
    <t>877 ms</t>
  </si>
  <si>
    <t>458 ms</t>
  </si>
  <si>
    <t>4.38 %(46.93 %)</t>
  </si>
  <si>
    <t>956 ms</t>
  </si>
  <si>
    <t>324 ms</t>
  </si>
  <si>
    <t>4.76 %(41.32 %)</t>
  </si>
  <si>
    <t>15.45 %(54.95 %)</t>
  </si>
  <si>
    <t>334 ms</t>
  </si>
  <si>
    <t>william seeds (Guest)</t>
  </si>
  <si>
    <t>Ashtabula (US )</t>
  </si>
  <si>
    <t>09:01 PM(william seeds left the meeting.Reason: left the meeting.)</t>
  </si>
  <si>
    <t>2.88 %(7.66 %)</t>
  </si>
  <si>
    <t>0.02 %(1.57 %)</t>
  </si>
  <si>
    <t>922 kbps</t>
  </si>
  <si>
    <t>5.37 %(13.85 %)</t>
  </si>
  <si>
    <t>0.04 %(3.25 %)</t>
  </si>
  <si>
    <t>09:05 PM(16153008119 left the meeting.Reason: left the meeting.)</t>
  </si>
  <si>
    <t>09:29 PM(DRCOLE left the meeting.Reason: left the meeting.)</t>
  </si>
  <si>
    <t>0.02 %(0.53 %)</t>
  </si>
  <si>
    <t>0.03 %(0.2 %)</t>
  </si>
  <si>
    <t>0.01 %(0.91 %)</t>
  </si>
  <si>
    <t>Donald Gates DO (Guest)</t>
  </si>
  <si>
    <t>Orange (US )</t>
  </si>
  <si>
    <t>08:39 PM(Donald Gates DO left the meeting.Reason: left the meeting.)</t>
  </si>
  <si>
    <t>270 ms</t>
  </si>
  <si>
    <t>Daniel Kuebler’s iPhone (Guest)</t>
  </si>
  <si>
    <t>Steubenville (US )</t>
  </si>
  <si>
    <t>08:36 PM(Daniel Kuebler’s iPhone left the meeting.Reason: left the meeting.)</t>
  </si>
  <si>
    <t>0.03 %(0.88 %)</t>
  </si>
  <si>
    <t>diane (Guest)</t>
  </si>
  <si>
    <t>Fort Collins (US )</t>
  </si>
  <si>
    <t>09:29 PM(diane left the meeting.Reason: Host closed the meeting. )</t>
  </si>
  <si>
    <t>19094770262 (Guest)</t>
  </si>
  <si>
    <t>08:28 PM(19094770262 left the meeting.Reason: left the meeting.)</t>
  </si>
  <si>
    <t>Claudia's Marcelo iPhonec (Guest)</t>
  </si>
  <si>
    <t>09:08 PM(Claudia's Marcelo iPhonec left the meeting.Reason: left the meeting.)</t>
  </si>
  <si>
    <t>0.25 %(2.26 %)</t>
  </si>
  <si>
    <t>0.4 %(2.0 %)</t>
  </si>
  <si>
    <t>0.85 %(4.37 %)</t>
  </si>
  <si>
    <t>17204439554 (Guest)</t>
  </si>
  <si>
    <t>08:40 PM(17204439554 left the meeting.Reason: left the meeting.)</t>
  </si>
  <si>
    <t>09:27 PM(Tom Yarema left the meeting.Reason: left the meeting.)</t>
  </si>
  <si>
    <t>567 kbps</t>
  </si>
  <si>
    <t>0.3 %(6.2 %)</t>
  </si>
  <si>
    <t>Kenneth Scott (Guest)</t>
  </si>
  <si>
    <t>Hialeah (US )</t>
  </si>
  <si>
    <t>09:24 PM(Kenneth Scott left the meeting.Reason: left the meeting.)</t>
  </si>
  <si>
    <t>0.6 %(11.99 %)</t>
  </si>
  <si>
    <t>688 kbps</t>
  </si>
  <si>
    <t>0.54 %(12.37 %)</t>
  </si>
  <si>
    <t>patrick (Guest)</t>
  </si>
  <si>
    <t>09:16 PM(patrick got disconnected from the meeting.Reason: Network connection error. )</t>
  </si>
  <si>
    <t>0.38 %(3.46 %)</t>
  </si>
  <si>
    <t>0.33 %(3.18 %)</t>
  </si>
  <si>
    <t>laurapilar rey pastor (Guest)</t>
  </si>
  <si>
    <t>QuerÃƒÂ©taro City (MX )</t>
  </si>
  <si>
    <t>09:29 PM(laurapilar rey pastor left the meeting.Reason: Host closed the meeting. )</t>
  </si>
  <si>
    <t>0.49 %(3.73 %)</t>
  </si>
  <si>
    <t>433 kbps</t>
  </si>
  <si>
    <t>0.44 %(5.36 %)</t>
  </si>
  <si>
    <t>16045518015 (Guest)</t>
  </si>
  <si>
    <t>09:29 PM(16045518015 left the meeting.Reason: left the meeting.)</t>
  </si>
  <si>
    <t>09:29 PM(Kalpana's iphone left the meeting.Reason: Host closed the meeting. )</t>
  </si>
  <si>
    <t>241 kbps</t>
  </si>
  <si>
    <t>January 13th, 2021</t>
  </si>
  <si>
    <t>William Seeds, M.D.</t>
  </si>
  <si>
    <t>09:40 PM(Cheryl Ortel left the meeting.Reason: left the meeting.)</t>
  </si>
  <si>
    <t>1792*1120</t>
  </si>
  <si>
    <t>08:54 PM(Thomas Incledon got disconnected from the meeting.Reason: Network connection error. )</t>
  </si>
  <si>
    <t>0.59 %(10.36 %)</t>
  </si>
  <si>
    <t>0.43 %(7.43 %)</t>
  </si>
  <si>
    <t>07:31 PM(Salaheldin Halasa got disconnected from the meeting.Reason: Network connection error. )</t>
  </si>
  <si>
    <t>0.87 %(19.1 %)</t>
  </si>
  <si>
    <t>09:36 PM(Nayade Acosta left the meeting.Reason: left the meeting.)</t>
  </si>
  <si>
    <t>0.01 %(1.58 %)</t>
  </si>
  <si>
    <t>356 kbps</t>
  </si>
  <si>
    <t>0.02 %(1.04 %)</t>
  </si>
  <si>
    <t>08:54 PM(Christine Peterson got disconnected from the meeting.Reason: Network connection error. )</t>
  </si>
  <si>
    <t>0.19 %(3.56 %)</t>
  </si>
  <si>
    <t>0.27 %(2.15 %)</t>
  </si>
  <si>
    <t>Andrew Rochman (Guest)</t>
  </si>
  <si>
    <t>Northport (US )</t>
  </si>
  <si>
    <t>08:53 PM(Andrew Rochman left the meeting.Reason: left the meeting.)</t>
  </si>
  <si>
    <t>0.02 %(1.12 %)</t>
  </si>
  <si>
    <t>524 kbps</t>
  </si>
  <si>
    <t>09:40 PM(Jeanne Fitzsimmons left the meeting.Reason: left the meeting.)</t>
  </si>
  <si>
    <t>1.51 %(7.29 %)</t>
  </si>
  <si>
    <t>434 kbps</t>
  </si>
  <si>
    <t>1.95 %(8.37 %)</t>
  </si>
  <si>
    <t>Lake Butler (US )</t>
  </si>
  <si>
    <t>08:04 PM(carol left the meeting.Reason: left the meeting.)</t>
  </si>
  <si>
    <t>09:40 PM(Martin Dayton left the meeting.Reason: Host closed the meeting. )</t>
  </si>
  <si>
    <t>1.09 %(14.09 %)</t>
  </si>
  <si>
    <t>479 kbps</t>
  </si>
  <si>
    <t>1.94 %(26.84 %)</t>
  </si>
  <si>
    <t>09:40 PM(A.J. Farshchian MD left the meeting.Reason: Host ended the meeting.)</t>
  </si>
  <si>
    <t>0.4 %(9.81 %)</t>
  </si>
  <si>
    <t>546 kbps</t>
  </si>
  <si>
    <t>0.13 %(3.8 %)</t>
  </si>
  <si>
    <t>0.01 %(1.15 %)</t>
  </si>
  <si>
    <t>Dylan's iPhone (Guest)</t>
  </si>
  <si>
    <t>08:10 PM(Dylan's iPhone left the meeting.Reason: left the meeting.)</t>
  </si>
  <si>
    <t>0.65 %(13.59 %)</t>
  </si>
  <si>
    <t>0.66 %(9.8 %)</t>
  </si>
  <si>
    <t>09:40 PM(acrouch left the meeting.Reason: Host closed the meeting. )</t>
  </si>
  <si>
    <t>0.09 %(2.72 %)</t>
  </si>
  <si>
    <t>0.4 %(1.6 %)</t>
  </si>
  <si>
    <t>0.08 %(3.04 %)</t>
  </si>
  <si>
    <t>0.5 %(4.7 %)</t>
  </si>
  <si>
    <t>East Lansing (US )</t>
  </si>
  <si>
    <t>08:01 PM(iPhone left the meeting.Reason: left the meeting.)</t>
  </si>
  <si>
    <t>410 kbps</t>
  </si>
  <si>
    <t>693 kbps</t>
  </si>
  <si>
    <t>0.02 %(2.97 %)</t>
  </si>
  <si>
    <t>09:40 PM(Shel Stein left the meeting.Reason: left the meeting.)</t>
  </si>
  <si>
    <t>1.09 %(7.64 %)</t>
  </si>
  <si>
    <t>1.5 %(5.4 %)</t>
  </si>
  <si>
    <t>Phoenicia (US )</t>
  </si>
  <si>
    <t>09:40 PM(Steven bock left the meeting.Reason: Host closed the meeting. )</t>
  </si>
  <si>
    <t>0.06 %(0.89 %)</t>
  </si>
  <si>
    <t>0.49 %(1.78 %)</t>
  </si>
  <si>
    <t>Dunedin (US )</t>
  </si>
  <si>
    <t>09:15 PM(Kenneth Scott left the meeting.Reason: left the meeting.)</t>
  </si>
  <si>
    <t>654 kbps</t>
  </si>
  <si>
    <t>0.02 %(2.44 %)</t>
  </si>
  <si>
    <t>07:50 PM(19739535179 left the meeting.Reason: left the meeting.)</t>
  </si>
  <si>
    <t>Edmond (US )</t>
  </si>
  <si>
    <t>07:42 PM(iPhone left the meeting.Reason: left the meeting.)</t>
  </si>
  <si>
    <t>0.74 %(15.09 %)</t>
  </si>
  <si>
    <t>694 kbps</t>
  </si>
  <si>
    <t>0.83 %(14.44 %)</t>
  </si>
  <si>
    <t>CScott (Guest)</t>
  </si>
  <si>
    <t>07:36 PM(CScott left the meeting.Reason: left the meeting.)</t>
  </si>
  <si>
    <t>christine (Guest)</t>
  </si>
  <si>
    <t>08:07 PM(christine left the meeting.Reason: left the meeting.)</t>
  </si>
  <si>
    <t>0.15 %(4.0 %)</t>
  </si>
  <si>
    <t>499 kbps</t>
  </si>
  <si>
    <t>0.03 %(1.0 %)</t>
  </si>
  <si>
    <t>0.03 %(0.9 %)</t>
  </si>
  <si>
    <t>Dr. Kyl Smith (Guest)</t>
  </si>
  <si>
    <t>Denton (US )</t>
  </si>
  <si>
    <t>07:36 PM(Dr. Kyl Smith left the meeting.Reason: left the meeting.)</t>
  </si>
  <si>
    <t>07:38 PM(Kalpana's iphone left the meeting.Reason: left the meeting.)</t>
  </si>
  <si>
    <t>706 kbps</t>
  </si>
  <si>
    <t>Kalpana (Guest)</t>
  </si>
  <si>
    <t>09:14 PM(Kalpana left the meeting.Reason: left the meeting.)</t>
  </si>
  <si>
    <t>Sylvan's iPad (Guest)</t>
  </si>
  <si>
    <t>09:33 PM(Sylvan's iPad left the meeting.Reason: left the meeting.)</t>
  </si>
  <si>
    <t>0.04 %(1.56 %)</t>
  </si>
  <si>
    <t>0.1 %(4.22 %)</t>
  </si>
  <si>
    <t>Gail Clayton (Guest)</t>
  </si>
  <si>
    <t>09:40 PM(Gail Clayton left the meeting.Reason: left the meeting.)</t>
  </si>
  <si>
    <t>09:40 PM(Dr. Joseph left the meeting.Reason: Host closed the meeting. )</t>
  </si>
  <si>
    <t>373 kbps</t>
  </si>
  <si>
    <t>288 kbps</t>
  </si>
  <si>
    <t>07:58 PM(long12short4@gmail.com got disconnected from the meeting.Reason: Network connection error. )</t>
  </si>
  <si>
    <t>0.05 %(4.74 %)</t>
  </si>
  <si>
    <t>0.03 %(1.2 %)</t>
  </si>
  <si>
    <t>Margaret Christensen (Guest)</t>
  </si>
  <si>
    <t>09:40 PM(Margaret Christensen left the meeting.Reason: left the meeting.)</t>
  </si>
  <si>
    <t>09:40 PM(Hal Blatman left the meeting.Reason: left the meeting.)</t>
  </si>
  <si>
    <t>07:53 PM(iPhone left the meeting.Reason: left the meeting.)</t>
  </si>
  <si>
    <t>643 kbps</t>
  </si>
  <si>
    <t>09:03 PM(William's iPhone got disconnected from the meeting.Reason: Network connection error. )</t>
  </si>
  <si>
    <t>1.31 %(17.65 %)</t>
  </si>
  <si>
    <t>0.06 %(1.15 %)</t>
  </si>
  <si>
    <t>1.14 %(12.97 %)</t>
  </si>
  <si>
    <t>09:40 PM(Dr.Abellera left the meeting.Reason: left the meeting.)</t>
  </si>
  <si>
    <t>0.03 %(1.41 %)</t>
  </si>
  <si>
    <t>0.62 %(13.79 %)</t>
  </si>
  <si>
    <t>0.1 %(1.6 %)</t>
  </si>
  <si>
    <t>08:30 PM(Veronica Murphy left the meeting.Reason: left the meeting.)</t>
  </si>
  <si>
    <t>07:54 PM(iPhone left the meeting.Reason: left the meeting.)</t>
  </si>
  <si>
    <t>08:02 PM(A Shwani got disconnected from the meeting.Reason: Network connection error. )</t>
  </si>
  <si>
    <t>7094 ms</t>
  </si>
  <si>
    <t>2829 ms</t>
  </si>
  <si>
    <t>60.7 %(97.9 %)</t>
  </si>
  <si>
    <t>19.6 %(76.7 %)</t>
  </si>
  <si>
    <t>09:27 PM(Ralph's i phone left the meeting.Reason: left the meeting.)</t>
  </si>
  <si>
    <t>0.05 %(3.15 %)</t>
  </si>
  <si>
    <t>0.04 %(0.6 %)</t>
  </si>
  <si>
    <t>17276435716 (Guest)</t>
  </si>
  <si>
    <t>09:40 PM(17276435716 left the meeting.Reason: Host closed the meeting. )</t>
  </si>
  <si>
    <t>08:25 PM(iPhone left the meeting.Reason: left the meeting.)</t>
  </si>
  <si>
    <t>0.08 %(3.46 %)</t>
  </si>
  <si>
    <t>0.07 %(1.29 %)</t>
  </si>
  <si>
    <t>Rancho Cucamonga (US )</t>
  </si>
  <si>
    <t>923 ms</t>
  </si>
  <si>
    <t>4651 ms</t>
  </si>
  <si>
    <t>4392 ms</t>
  </si>
  <si>
    <t>1.66 %(36.27 %)</t>
  </si>
  <si>
    <t>1202 ms</t>
  </si>
  <si>
    <t>363 ms</t>
  </si>
  <si>
    <t>3.84 %(33.54 %)</t>
  </si>
  <si>
    <t>1274 ms</t>
  </si>
  <si>
    <t>09:39 PM(OC Spine Disc left the meeting.Reason: left the meeting.)</t>
  </si>
  <si>
    <t>08:35 PM(Jeanine Livermore’s iPhone got disconnected from the meeting.Reason: Network connection error. )</t>
  </si>
  <si>
    <t>Anna davis (Guest)</t>
  </si>
  <si>
    <t>Gretna (US )</t>
  </si>
  <si>
    <t>09:40 PM(Anna davis left the meeting.Reason: Host closed the meeting. )</t>
  </si>
  <si>
    <t>0.06 %(1.72 %)</t>
  </si>
  <si>
    <t>516 kbps</t>
  </si>
  <si>
    <t>0.09 %(1.1 %)</t>
  </si>
  <si>
    <t>Pinellas Park (US )</t>
  </si>
  <si>
    <t>09:40 PM(CC left the meeting.Reason: Host closed the meeting. )</t>
  </si>
  <si>
    <t>09:40 PM(patrick left the meeting.Reason: Host closed the meeting. )</t>
  </si>
  <si>
    <t>14 kbps</t>
  </si>
  <si>
    <t>430 kbps</t>
  </si>
  <si>
    <t xml:space="preserve">Margaret B. Christensen, M.D. &amp; Gail Clayton, DCN </t>
  </si>
  <si>
    <t>January 20th, 2021</t>
  </si>
  <si>
    <t>DELL (Guest)</t>
  </si>
  <si>
    <t>Ocala (US )</t>
  </si>
  <si>
    <t>08:25 PM(DELL left the meeting.Reason: left the meeting.)</t>
  </si>
  <si>
    <t>505 kbps</t>
  </si>
  <si>
    <t>06:46 PM(Salaheldin Halasa left the meeting.Reason: left the meeting.)</t>
  </si>
  <si>
    <t>452 kbps</t>
  </si>
  <si>
    <t>08:58 PM(susan janssens left the meeting.Reason: left the meeting.)</t>
  </si>
  <si>
    <t>0.36 %(9.6 %)</t>
  </si>
  <si>
    <t>0.02 %(1.49 %)</t>
  </si>
  <si>
    <t>537 kbps</t>
  </si>
  <si>
    <t>0.41 %(13.19 %)</t>
  </si>
  <si>
    <t>Josephkrieger (Guest)</t>
  </si>
  <si>
    <t>Everett (US )</t>
  </si>
  <si>
    <t>07:08 PM(Josephkrieger left the meeting.Reason: left the meeting.)</t>
  </si>
  <si>
    <t>Yan Leyfman (Guest)</t>
  </si>
  <si>
    <t>07:23 PM(Yan Leyfman got disconnected from the meeting.Reason: Network connection error. )</t>
  </si>
  <si>
    <t>391 kbps</t>
  </si>
  <si>
    <t>07:08 PM(Ben left the meeting.Reason: left the meeting.)</t>
  </si>
  <si>
    <t>291 ms</t>
  </si>
  <si>
    <t>0.6 %(1.8 %)</t>
  </si>
  <si>
    <t>Sausalito (US )</t>
  </si>
  <si>
    <t>09:41 PM(Colleen Galvin left the meeting.Reason: left the meeting.)</t>
  </si>
  <si>
    <t>1.26 %(18.06 %)</t>
  </si>
  <si>
    <t>1.35 %(14.61 %)</t>
  </si>
  <si>
    <t>1.7 %(14.88 %)</t>
  </si>
  <si>
    <t>Darcy Difede (Guest)</t>
  </si>
  <si>
    <t>08:36 PM(Darcy Difede left the meeting.Reason: left the meeting.)</t>
  </si>
  <si>
    <t>0.04 %(3.12 %)</t>
  </si>
  <si>
    <t>0.05 %(2.48 %)</t>
  </si>
  <si>
    <t>0.04 %(2.62 %)</t>
  </si>
  <si>
    <t>09:44 PM(Marc Linscheid left the meeting.Reason: Host closed the meeting. )</t>
  </si>
  <si>
    <t>09:43 PM(Cheryl Ortel left the meeting.Reason: left the meeting.)</t>
  </si>
  <si>
    <t>Camillo Ricordi (Guest)</t>
  </si>
  <si>
    <t>08:26 PM(Camillo Ricordi left the meeting.Reason: left the meeting.)</t>
  </si>
  <si>
    <t>0.22 %(4.47 %)</t>
  </si>
  <si>
    <t>0.37 %(3.51 %)</t>
  </si>
  <si>
    <t>1300 kbps</t>
  </si>
  <si>
    <t>805 kbps</t>
  </si>
  <si>
    <t>0.45 %(11.11 %)</t>
  </si>
  <si>
    <t>0.41 %(6.64 %)</t>
  </si>
  <si>
    <t>09:01 PM(Andrew Rochman left the meeting.Reason: left the meeting.)</t>
  </si>
  <si>
    <t>0.12 %(0.95 %)</t>
  </si>
  <si>
    <t>0.02 %(0.8 %)</t>
  </si>
  <si>
    <t>600 kbps</t>
  </si>
  <si>
    <t>0.2 %(3.7 %)</t>
  </si>
  <si>
    <t>09:15 PM(A.J. Farshchian MD left the meeting.Reason: left the meeting.)</t>
  </si>
  <si>
    <t>0.03 %(1.98 %)</t>
  </si>
  <si>
    <t>0.2 %(3.06 %)</t>
  </si>
  <si>
    <t>Dr. Connie (Guest)</t>
  </si>
  <si>
    <t>Gaffney (US )</t>
  </si>
  <si>
    <t>07:39 PM(Dr. Connie left the meeting.Reason: left the meeting.)</t>
  </si>
  <si>
    <t>08:22 PM(Gerald Natzke left the meeting.Reason: left the meeting.)</t>
  </si>
  <si>
    <t>0.37 %(15.46 %)</t>
  </si>
  <si>
    <t>0.4 %(15.88 %)</t>
  </si>
  <si>
    <t>09:43 PM(Martin Dayton left the meeting.Reason: left the meeting.)</t>
  </si>
  <si>
    <t>0.95 %(14.68 %)</t>
  </si>
  <si>
    <t>311 kbps</t>
  </si>
  <si>
    <t>6.12 %(50.35 %)</t>
  </si>
  <si>
    <t>09:44 PM(Shel Stein left the meeting.Reason: left the meeting.)</t>
  </si>
  <si>
    <t>0.02 %(0.76 %)</t>
  </si>
  <si>
    <t>1.2 %(6.47 %)</t>
  </si>
  <si>
    <t>602 kbps</t>
  </si>
  <si>
    <t>0.02 %(0.79 %)</t>
  </si>
  <si>
    <t>2.1 %(13.4 %)</t>
  </si>
  <si>
    <t>Wee Kiat Tan (Guest)</t>
  </si>
  <si>
    <t>Jurong West (SG )</t>
  </si>
  <si>
    <t>09:16 PM(Wee Kiat Tan left the meeting.Reason: left the meeting.)</t>
  </si>
  <si>
    <t>09:42 PM(Paul Hsieh left the meeting.Reason: left the meeting.)</t>
  </si>
  <si>
    <t>0.74 %(16.39 %)</t>
  </si>
  <si>
    <t>0.05 %(1.7 %)</t>
  </si>
  <si>
    <t>0.72 %(7.98 %)</t>
  </si>
  <si>
    <t>07:30 PM(iPhone left the meeting.Reason: left the meeting.)</t>
  </si>
  <si>
    <t>Kalamazoo (US )</t>
  </si>
  <si>
    <t>08:24 PM(Eric left the meeting.Reason: left the meeting.)</t>
  </si>
  <si>
    <t>463 kbps</t>
  </si>
  <si>
    <t>09:39 PM(19739535179 left the meeting.Reason: left the meeting.)</t>
  </si>
  <si>
    <t>0.08 %(2.43 %)</t>
  </si>
  <si>
    <t>0.05 %(0.61 %)</t>
  </si>
  <si>
    <t>423 kbps</t>
  </si>
  <si>
    <t>0.18 %(2.24 %)</t>
  </si>
  <si>
    <t>0.3 %(4.57 %)</t>
  </si>
  <si>
    <t>08:20 PM(long12short4@gmail.com got disconnected from the meeting.Reason: Network connection error. )</t>
  </si>
  <si>
    <t>0.02 %(2.01 %)</t>
  </si>
  <si>
    <t>358 kbps</t>
  </si>
  <si>
    <t>0.04 %(0.84 %)</t>
  </si>
  <si>
    <t>Foxborough (US )</t>
  </si>
  <si>
    <t>08:05 PM(ryan welter got disconnected from the meeting.Reason: Network connection error. )</t>
  </si>
  <si>
    <t>0.18 %(3.26 %)</t>
  </si>
  <si>
    <t>0.85 %(4.84 %)</t>
  </si>
  <si>
    <t>08:12 PM(Sunny Kim got disconnected from the meeting.Reason: Network connection error. )</t>
  </si>
  <si>
    <t>227 ms</t>
  </si>
  <si>
    <t>4.52 %(47.03 %)</t>
  </si>
  <si>
    <t>9.4 %(90.8 %)</t>
  </si>
  <si>
    <t>5.82 %(47.77 %)</t>
  </si>
  <si>
    <t>Peter Choo (Guest)</t>
  </si>
  <si>
    <t>08:31 PM(Peter Choo left the meeting.Reason: left the meeting.)</t>
  </si>
  <si>
    <t>302 ms</t>
  </si>
  <si>
    <t>1.07 %(16.76 %)</t>
  </si>
  <si>
    <t>675 kbps</t>
  </si>
  <si>
    <t>2.36 %(14.7 %)</t>
  </si>
  <si>
    <t>353 ms</t>
  </si>
  <si>
    <t>Gainesville (US )</t>
  </si>
  <si>
    <t>09:02 PM(FIRRIMup™ Doctors left the meeting.Reason: left the meeting.)</t>
  </si>
  <si>
    <t>0.4 %(4.51 %)</t>
  </si>
  <si>
    <t>0.28 %(2.03 %)</t>
  </si>
  <si>
    <t>09:43 PM(Steven bock left the meeting.Reason: left the meeting.)</t>
  </si>
  <si>
    <t>09:43 PM(acrouch left the meeting.Reason: left the meeting.)</t>
  </si>
  <si>
    <t>0.12 %(2.94 %)</t>
  </si>
  <si>
    <t>0.1 %(3.01 %)</t>
  </si>
  <si>
    <t>Evelyn Tan (Guest)</t>
  </si>
  <si>
    <t>Petaling Jaya (MY )</t>
  </si>
  <si>
    <t>09:43 PM(Evelyn Tan left the meeting.Reason: left the meeting.)</t>
  </si>
  <si>
    <t>0.05 %(2.72 %)</t>
  </si>
  <si>
    <t>280 kbps</t>
  </si>
  <si>
    <t>0.04 %(1.1 %)</t>
  </si>
  <si>
    <t>261 ms</t>
  </si>
  <si>
    <t>Cliff Fetters (Guest)</t>
  </si>
  <si>
    <t>09:13 PM(Cliff Fetters left the meeting.Reason: left the meeting.)</t>
  </si>
  <si>
    <t>583 kbps</t>
  </si>
  <si>
    <t>09:10 PM(Matthew Feshbach left the meeting.Reason: left the meeting.)</t>
  </si>
  <si>
    <t>0.03 %(0.5 %)</t>
  </si>
  <si>
    <t>0.03 %(1.31 %)</t>
  </si>
  <si>
    <t>0.04 %(0.63 %)</t>
  </si>
  <si>
    <t>09:44 PM(Carol left the meeting.Reason: Host closed the meeting. )</t>
  </si>
  <si>
    <t>2.77 %(5.43 %)</t>
  </si>
  <si>
    <t>0.87 %(2.32 %)</t>
  </si>
  <si>
    <t>07:39 PM(iPhone left the meeting.Reason: left the meeting.)</t>
  </si>
  <si>
    <t>1.1 %(10.0 %)</t>
  </si>
  <si>
    <t>Santa Rosa (US )</t>
  </si>
  <si>
    <t>0.01 %(0.58 %)</t>
  </si>
  <si>
    <t>Lancaster (US )</t>
  </si>
  <si>
    <t>09:18 PM(Kalpana's iphone got disconnected from the meeting.Reason: Network connection error. )</t>
  </si>
  <si>
    <t>0.17 %(3.89 %)</t>
  </si>
  <si>
    <t>0.16 %(2.21 %)</t>
  </si>
  <si>
    <t>0.08 %(1.16 %)</t>
  </si>
  <si>
    <t>bobkrasnick (Guest)</t>
  </si>
  <si>
    <t>07:37 PM(bobkrasnick left the meeting.Reason: left the meeting.)</t>
  </si>
  <si>
    <t>07:38 PM(Sylvan R Lewis left the meeting.Reason: left the meeting.)</t>
  </si>
  <si>
    <t>160*120</t>
  </si>
  <si>
    <t>08:43 PM(Rene Blaha left the meeting.Reason: left the meeting.)</t>
  </si>
  <si>
    <t>0.27 %(9.03 %)</t>
  </si>
  <si>
    <t>388 kbps</t>
  </si>
  <si>
    <t>0.34 %(7.5 %)</t>
  </si>
  <si>
    <t>08:34 PM(William's iPhone left the meeting.Reason: left the meeting.)</t>
  </si>
  <si>
    <t>0.01 %(1.85 %)</t>
  </si>
  <si>
    <t>Colin Chan’s iPhone (Guest)</t>
  </si>
  <si>
    <t>07:36 PM(Colin Chan’s iPhone got disconnected from the meeting.Reason: Network connection error. )</t>
  </si>
  <si>
    <t>1.8 %(47.0 %)</t>
  </si>
  <si>
    <t>898 kbps</t>
  </si>
  <si>
    <t>Brucep Eames (Guest)</t>
  </si>
  <si>
    <t>09:23 PM(Brucep Eames left the meeting.Reason: left the meeting.)</t>
  </si>
  <si>
    <t>0.2 %(5.95 %)</t>
  </si>
  <si>
    <t>722 kbps</t>
  </si>
  <si>
    <t>0.1 %(6.12 %)</t>
  </si>
  <si>
    <t>1.52 %(19.6 %)</t>
  </si>
  <si>
    <t>William (Guest)</t>
  </si>
  <si>
    <t>Orinda (US )</t>
  </si>
  <si>
    <t>09:44 PM(William left the meeting.Reason: Host closed the meeting. )</t>
  </si>
  <si>
    <t>0.2 %(2.3 %)</t>
  </si>
  <si>
    <t>Lucas Luk (Guest)</t>
  </si>
  <si>
    <t>Kuala Lumpur (MY )</t>
  </si>
  <si>
    <t>08:13 PM(Lucas Luk got disconnected from the meeting.Reason: Network connection error. )</t>
  </si>
  <si>
    <t>264 ms</t>
  </si>
  <si>
    <t>4.74 %(5.54 %)</t>
  </si>
  <si>
    <t>3.32 %(5.2 %)</t>
  </si>
  <si>
    <t>Donald Gates (Guest)</t>
  </si>
  <si>
    <t>08:37 PM(Donald Gates left the meeting.Reason: left the meeting.)</t>
  </si>
  <si>
    <t>Beth Mitchell (Guest)</t>
  </si>
  <si>
    <t>09:11 PM(Beth Mitchell got disconnected from the meeting.Reason: Network connection error. )</t>
  </si>
  <si>
    <t>2.94 %(16.81 %)</t>
  </si>
  <si>
    <t>525 kbps</t>
  </si>
  <si>
    <t>2.85 %(14.51 %)</t>
  </si>
  <si>
    <t>Tang family (Guest)</t>
  </si>
  <si>
    <t>07:54 PM(Tang family left the meeting.Reason: left the meeting.)</t>
  </si>
  <si>
    <t>12 kbps</t>
  </si>
  <si>
    <t>0.02 %(0.36 %)</t>
  </si>
  <si>
    <t>iPhone- kathy (Guest)</t>
  </si>
  <si>
    <t>08:07 PM(iPhone- kathy left the meeting.Reason: left the meeting.)</t>
  </si>
  <si>
    <t>0.02 %(0.72 %)</t>
  </si>
  <si>
    <t>Douglas Rainey (Guest)</t>
  </si>
  <si>
    <t>San Leandro (US )</t>
  </si>
  <si>
    <t>09:42 PM(Douglas Rainey left the meeting.Reason: left the meeting.)</t>
  </si>
  <si>
    <t>0.15 %(4.13 %)</t>
  </si>
  <si>
    <t>0.07 %(1.11 %)</t>
  </si>
  <si>
    <t>07:43 PM(iPhone left the meeting.Reason: left the meeting.)</t>
  </si>
  <si>
    <t>0.8 %(2.0 %)</t>
  </si>
  <si>
    <t>Vidya Maharaj (Guest)</t>
  </si>
  <si>
    <t>08:12 PM(Vidya Maharaj left the meeting.Reason: left the meeting.)</t>
  </si>
  <si>
    <t>0.04 %(2.63 %)</t>
  </si>
  <si>
    <t>0.04 %(3.49 %)</t>
  </si>
  <si>
    <t>wil Vianna (Guest)</t>
  </si>
  <si>
    <t>Pompano Beach (US )</t>
  </si>
  <si>
    <t>09:44 PM(wil Vianna left the meeting.Reason: left the meeting.)</t>
  </si>
  <si>
    <t>0.02 %(1.78 %)</t>
  </si>
  <si>
    <t>0.02 %(2.34 %)</t>
  </si>
  <si>
    <t>09:44 PM(David Konn left the meeting.Reason: left the meeting.)</t>
  </si>
  <si>
    <t>347 kbps</t>
  </si>
  <si>
    <t>0.05 %(1.95 %)</t>
  </si>
  <si>
    <t>09:08 PM(iPhone left the meeting.Reason: left the meeting.)</t>
  </si>
  <si>
    <t>0.3 %(2.0 %)</t>
  </si>
  <si>
    <t>Yvonne (Guest)</t>
  </si>
  <si>
    <t>09:08 PM(Yvonne left the meeting.Reason: left the meeting.)</t>
  </si>
  <si>
    <t>239 kbps</t>
  </si>
  <si>
    <t>08:54 PM(markkelley got disconnected from the meeting.Reason: Network connection error. )</t>
  </si>
  <si>
    <t>0.15 %(7.22 %)</t>
  </si>
  <si>
    <t>0.2 %(5.83 %)</t>
  </si>
  <si>
    <t>Deb's iPhone (Guest)</t>
  </si>
  <si>
    <t>07:47 PM(Deb's iPhone left the meeting.Reason: left the meeting.)</t>
  </si>
  <si>
    <t>08:42 PM(19512647620 left the meeting.Reason: left the meeting.)</t>
  </si>
  <si>
    <t>dr.delrio (Guest)</t>
  </si>
  <si>
    <t>Kissimmee (US )</t>
  </si>
  <si>
    <t>07:50 PM(dr.delrio got disconnected from the meeting.Reason: Network connection error. )</t>
  </si>
  <si>
    <t>0.17 %(3.57 %)</t>
  </si>
  <si>
    <t>0.33 %(3.0 %)</t>
  </si>
  <si>
    <t>Marta Garcia Contreras (Guest)</t>
  </si>
  <si>
    <t>Menlo Park (US )</t>
  </si>
  <si>
    <t>08:59 PM(Marta Garcia Contreras left the meeting.Reason: left the meeting.)</t>
  </si>
  <si>
    <t>0.02 %(1.34 %)</t>
  </si>
  <si>
    <t>Mike Berkowitz (Guest)</t>
  </si>
  <si>
    <t>08:09 PM(Mike Berkowitz left the meeting.Reason: left the meeting.)</t>
  </si>
  <si>
    <t>0.17 %(5.19 %)</t>
  </si>
  <si>
    <t>500 kbps</t>
  </si>
  <si>
    <t>Sanjeev Goel (Guest)</t>
  </si>
  <si>
    <t>Brampton (CA )</t>
  </si>
  <si>
    <t>08:59 PM(Sanjeev Goel left the meeting.Reason: left the meeting.)</t>
  </si>
  <si>
    <t>0.07 %(2.47 %)</t>
  </si>
  <si>
    <t>Skudai (MY )</t>
  </si>
  <si>
    <t>08:58 PM(13176502161 left the meeting.Reason: left the meeting.)</t>
  </si>
  <si>
    <t>09:16 PM(jurinasmida1985@gmail.com left the meeting.Reason: left the meeting.)</t>
  </si>
  <si>
    <t>0.22 %(2.72 %)</t>
  </si>
  <si>
    <t>0.2 %(1.46 %)</t>
  </si>
  <si>
    <t>Gibsonia (US )</t>
  </si>
  <si>
    <t>09:44 PM(Thomas's iPhone left the meeting.Reason: Host closed the meeting. )</t>
  </si>
  <si>
    <t>1.5 %(10.82 %)</t>
  </si>
  <si>
    <t>0.19 %(8.21 %)</t>
  </si>
  <si>
    <t>0.9 %(7.73 %)</t>
  </si>
  <si>
    <t>Galaxy Note9 (Guest)</t>
  </si>
  <si>
    <t>09:44 PM(Galaxy Note9 left the meeting.Reason: Host closed the meeting. )</t>
  </si>
  <si>
    <t>0.5 %(14.08 %)</t>
  </si>
  <si>
    <t>0.77 %(8.23 %)</t>
  </si>
  <si>
    <t>Dr Lee Cheng Lok (Guest)</t>
  </si>
  <si>
    <t>08:54 PM(Dr Lee Cheng Lok left the meeting.Reason: left the meeting.)</t>
  </si>
  <si>
    <t>Chino Valley (US )</t>
  </si>
  <si>
    <t>09:43 PM(Mary Ellen O'Brien left the meeting.Reason: left the meeting.)</t>
  </si>
  <si>
    <t>0.04 %(1.96 %)</t>
  </si>
  <si>
    <t>0.4 %(2.74 %)</t>
  </si>
  <si>
    <t>401 ms</t>
  </si>
  <si>
    <t>0.03 %(2.03 %)</t>
  </si>
  <si>
    <t>3.0 %(22.0 %)</t>
  </si>
  <si>
    <t>578 kbps</t>
  </si>
  <si>
    <t>Sam Merchant (Guest)</t>
  </si>
  <si>
    <t>09:14 PM(Sam Merchant left the meeting.Reason: left the meeting.)</t>
  </si>
  <si>
    <t>patrick yam (Guest)</t>
  </si>
  <si>
    <t>09:43 PM(patrick yam left the meeting.Reason: left the meeting.)</t>
  </si>
  <si>
    <t>January 27th, 2021</t>
  </si>
  <si>
    <t>Camillo Ricordi, M.D.</t>
  </si>
  <si>
    <t>09:38 PM(A.J. Farshchian MD left the meeting.Reason: left the meeting.)</t>
  </si>
  <si>
    <t>0.24 %(9.34 %)</t>
  </si>
  <si>
    <t>416 kbps</t>
  </si>
  <si>
    <t>0.33 %(6.69 %)</t>
  </si>
  <si>
    <t>PaulB (Guest)</t>
  </si>
  <si>
    <t>Lompoc (US )</t>
  </si>
  <si>
    <t>07:05 PM(PaulB left the meeting.Reason: left the meeting.)</t>
  </si>
  <si>
    <t>07:05 PM(Sanjeev Goel left the meeting.Reason: left the meeting.)</t>
  </si>
  <si>
    <t>aymedspaoffice (Guest)</t>
  </si>
  <si>
    <t>07:05 PM(aymedspaoffice left the meeting.Reason: left the meeting.)</t>
  </si>
  <si>
    <t>07:05 PM(Melodie Dembs left the meeting.Reason: left the meeting.)</t>
  </si>
  <si>
    <t>290 ms</t>
  </si>
  <si>
    <t>0.03 %(1.45 %)</t>
  </si>
  <si>
    <t>07:05 PM(RejuvaYou Medical left the meeting.Reason: left the meeting.)</t>
  </si>
  <si>
    <t>07:05 PM(Forrest Lanchbury left the meeting.Reason: left the meeting.)</t>
  </si>
  <si>
    <t>07:06 PM(iPhone left the meeting.Reason: left the meeting.)</t>
  </si>
  <si>
    <t>0.6 %(4.9 %)</t>
  </si>
  <si>
    <t>07:06 PM(Salaheldin Halasa left the meeting.Reason: left the meeting.)</t>
  </si>
  <si>
    <t>Raiford (US )</t>
  </si>
  <si>
    <t>07:14 PM(Carol left the meeting.Reason: left the meeting.)</t>
  </si>
  <si>
    <t>Steven warren (Guest)</t>
  </si>
  <si>
    <t>07:15 PM(Steven warren left the meeting.Reason: left the meeting.)</t>
  </si>
  <si>
    <t>Heather’s iPad (Guest)</t>
  </si>
  <si>
    <t>07:15 PM(Heather’s iPad left the meeting.Reason: left the meeting.)</t>
  </si>
  <si>
    <t>Bima Baje (Guest)</t>
  </si>
  <si>
    <t>Old Bridge (US )</t>
  </si>
  <si>
    <t>07:17 PM(Bima Baje left the meeting.Reason: left the meeting.)</t>
  </si>
  <si>
    <t>Dr Michele Zormeier (Guest)</t>
  </si>
  <si>
    <t>Windsor (US )</t>
  </si>
  <si>
    <t>07:17 PM(Dr Michele Zormeier left the meeting.Reason: left the meeting.)</t>
  </si>
  <si>
    <t>Richards iPhone (Guest)</t>
  </si>
  <si>
    <t>Long Beach (US )</t>
  </si>
  <si>
    <t>07:18 PM(Richards iPhone left the meeting.Reason: left the meeting.)</t>
  </si>
  <si>
    <t>07:19 PM(John Herrholz left the meeting.Reason: left the meeting.)</t>
  </si>
  <si>
    <t>564 kbps</t>
  </si>
  <si>
    <t>Newbridge Health And Wellness (Guest)</t>
  </si>
  <si>
    <t>07:19 PM(Newbridge Health And Wellness left the meeting.Reason: left the meeting.)</t>
  </si>
  <si>
    <t>Hollywood (US )</t>
  </si>
  <si>
    <t>07:19 PM(Martin Dayton left the meeting.Reason: left the meeting.)</t>
  </si>
  <si>
    <t>09:38 PM(Martin Dayton left the meeting.Reason: Host closed the meeting. )</t>
  </si>
  <si>
    <t>Melissa’s iPhone (Guest)</t>
  </si>
  <si>
    <t>07:22 PM(Melissa’s iPhone left the meeting.Reason: left the meeting.)</t>
  </si>
  <si>
    <t>Jeanne FItzsimmons (Guest)</t>
  </si>
  <si>
    <t>07:22 PM(Jeanne FItzsimmons left the meeting.Reason: left the meeting.)</t>
  </si>
  <si>
    <t>Columbia Station (US )</t>
  </si>
  <si>
    <t>07:26 PM(Jeffrey Smith left the meeting.Reason: left the meeting.)</t>
  </si>
  <si>
    <t>09:38 PM(A.J. Farshchian MD left the meeting.Reason: Host ended the meeting.)</t>
  </si>
  <si>
    <t>0.03 %(1.44 %)</t>
  </si>
  <si>
    <t>Clayton Steele’s iPhone (2) (Guest)</t>
  </si>
  <si>
    <t>07:26 PM(Clayton Steele’s iPhone (2) left the meeting.Reason: left the meeting.)</t>
  </si>
  <si>
    <t>0.07 %(2.25 %)</t>
  </si>
  <si>
    <t>Admin (Guest)</t>
  </si>
  <si>
    <t>Pasco (US )</t>
  </si>
  <si>
    <t>07:28 PM(Admin left the meeting.Reason: left the meeting.)</t>
  </si>
  <si>
    <t>Giacomo Lanzoni (Guest)</t>
  </si>
  <si>
    <t>07:29 PM(Giacomo Lanzoni left the meeting.Reason: left the meeting.)</t>
  </si>
  <si>
    <t>07:29 PM(Yan Leyfman left the meeting.Reason: left the meeting.)</t>
  </si>
  <si>
    <t>Huntington Station (US )</t>
  </si>
  <si>
    <t>07:29 PM(Andrew Rochman left the meeting.Reason: left the meeting.)</t>
  </si>
  <si>
    <t>07:29 PM(iPhone left the meeting.Reason: left the meeting.)</t>
  </si>
  <si>
    <t>07:29 PM(Shel Stein left the meeting.Reason: left the meeting.)</t>
  </si>
  <si>
    <t>iPhoneGlenn Miller (Guest)</t>
  </si>
  <si>
    <t>07:29 PM(iPhoneGlenn Miller left the meeting.Reason: left the meeting.)</t>
  </si>
  <si>
    <t>09:38 PM(Shel Stein left the meeting.Reason: left the meeting.)</t>
  </si>
  <si>
    <t>Panama City (PA )</t>
  </si>
  <si>
    <t>07:30 PM(Kenneth Scott left the meeting.Reason: left the meeting.)</t>
  </si>
  <si>
    <t>228 kbps</t>
  </si>
  <si>
    <t>07:31 PM(A Shwani left the meeting.Reason: left the meeting.)</t>
  </si>
  <si>
    <t>07:32 PM(iPhone left the meeting.Reason: left the meeting.)</t>
  </si>
  <si>
    <t>07:32 PM(a crouch left the meeting.Reason: left the meeting.)</t>
  </si>
  <si>
    <t>Passaic (US )</t>
  </si>
  <si>
    <t>07:32 PM(William Song left the meeting.Reason: left the meeting.)</t>
  </si>
  <si>
    <t>07:32 PM(Beth Mitchell left the meeting.Reason: left the meeting.)</t>
  </si>
  <si>
    <t>Kayla Adebajo (Guest)</t>
  </si>
  <si>
    <t>Mississauga (CA )</t>
  </si>
  <si>
    <t>07:33 PM(Kayla Adebajo left the meeting.Reason: left the meeting.)</t>
  </si>
  <si>
    <t>07:33 PM(KALPANA PATEL left the meeting.Reason: left the meeting.)</t>
  </si>
  <si>
    <t>Dr. Sandy Singh (Guest)</t>
  </si>
  <si>
    <t>07:33 PM(Dr. Sandy Singh left the meeting.Reason: left the meeting.)</t>
  </si>
  <si>
    <t>0.01 %(0.08 %)</t>
  </si>
  <si>
    <t>Kim Look (Guest)</t>
  </si>
  <si>
    <t>Idaho Falls (US )</t>
  </si>
  <si>
    <t>07:34 PM(Kim Look left the meeting.Reason: left the meeting.)</t>
  </si>
  <si>
    <t>Stanford (US )</t>
  </si>
  <si>
    <t>07:34 PM(Marta Garcia Contreras left the meeting.Reason: left the meeting.)</t>
  </si>
  <si>
    <t>07:34 PM(Christine Peterson left the meeting.Reason: left the meeting.)</t>
  </si>
  <si>
    <t>09:38 PM(19739535179 left the meeting.Reason: left the meeting.)</t>
  </si>
  <si>
    <t> (GB )</t>
  </si>
  <si>
    <t>07:35 PM(Floyd Larcher left the meeting.Reason: left the meeting.)</t>
  </si>
  <si>
    <t>276 kbps</t>
  </si>
  <si>
    <t>07:35 PM(FIRRIMup™ Doctors left the meeting.Reason: left the meeting.)</t>
  </si>
  <si>
    <t>Jay’s iPhone (Guest)</t>
  </si>
  <si>
    <t>07:35 PM(Jay’s iPhone left the meeting.Reason: left the meeting.)</t>
  </si>
  <si>
    <t>07:36 PM(Gerald Natzke left the meeting.Reason: left the meeting.)</t>
  </si>
  <si>
    <t>07:36 PM(Zoom user left the meeting.Reason: left the meeting.)</t>
  </si>
  <si>
    <t>09:38 PM(Zoom user left the meeting.Reason: Host closed the meeting. )</t>
  </si>
  <si>
    <t>iPad (5) (Guest)</t>
  </si>
  <si>
    <t>Lincoln (US )</t>
  </si>
  <si>
    <t>07:37 PM(iPad (5) left the meeting.Reason: left the meeting.)</t>
  </si>
  <si>
    <t>Jershi (Guest)</t>
  </si>
  <si>
    <t>07:38 PM(Jershi left the meeting.Reason: left the meeting.)</t>
  </si>
  <si>
    <t>Robert Fox (Guest)</t>
  </si>
  <si>
    <t>Milwaukee (US )</t>
  </si>
  <si>
    <t>07:38 PM(Robert Fox left the meeting.Reason: left the meeting.)</t>
  </si>
  <si>
    <t>Dr. Isaac &amp; Legal Counsel (Guest)</t>
  </si>
  <si>
    <t>07:39 PM(Dr. Isaac &amp; Legal Counsel left the meeting.Reason: left the meeting.)</t>
  </si>
  <si>
    <t>07:40 PM(William Clearfield left the meeting.Reason: left the meeting.)</t>
  </si>
  <si>
    <t>07:40 PM(markkelley left the meeting.Reason: left the meeting.)</t>
  </si>
  <si>
    <t>372 kbps</t>
  </si>
  <si>
    <t>19092614522 (Guest)</t>
  </si>
  <si>
    <t>08:25 PM(19092614522 left the meeting.Reason: left the meeting.)</t>
  </si>
  <si>
    <t>07:41 PM(Tracie Leonhardt left the meeting.Reason: left the meeting.)</t>
  </si>
  <si>
    <t>07:41 PM(Tom Yarema left the meeting.Reason: left the meeting.)</t>
  </si>
  <si>
    <t>justin's iPhone (Guest)</t>
  </si>
  <si>
    <t>07:42 PM(justin's iPhone left the meeting.Reason: left the meeting.)</t>
  </si>
  <si>
    <t>Brazelia Lazzari (Guest)</t>
  </si>
  <si>
    <t>07:42 PM(Brazelia Lazzari left the meeting.Reason: left the meeting.)</t>
  </si>
  <si>
    <t>Christine Horton (Guest)</t>
  </si>
  <si>
    <t>Somerville (US )</t>
  </si>
  <si>
    <t>07:43 PM(Christine Horton left the meeting.Reason: left the meeting.)</t>
  </si>
  <si>
    <t>07:43 PM(Colin Chan’s iPhone left the meeting.Reason: left the meeting.)</t>
  </si>
  <si>
    <t> (EC )</t>
  </si>
  <si>
    <t>07:45 PM(jurinasmida1985@gmail.com left the meeting.Reason: left the meeting.)</t>
  </si>
  <si>
    <t>Michael Sprague (Guest)</t>
  </si>
  <si>
    <t>Richmond Hill (CA )</t>
  </si>
  <si>
    <t>07:50 PM(Michael Sprague left the meeting.Reason: left the meeting.)</t>
  </si>
  <si>
    <t>0.01 %(0.64 %)</t>
  </si>
  <si>
    <t>09:14 PM(iPhone left the meeting.Reason: left the meeting.)</t>
  </si>
  <si>
    <t>0.55 %(6.71 %)</t>
  </si>
  <si>
    <t>Erik Lundquist (Guest)</t>
  </si>
  <si>
    <t>Athens (US )</t>
  </si>
  <si>
    <t>07:56 PM(Erik Lundquist left the meeting.Reason: left the meeting.)</t>
  </si>
  <si>
    <t>Roxbury (US )</t>
  </si>
  <si>
    <t>07:58 PM(Josephkrieger left the meeting.Reason: left the meeting.)</t>
  </si>
  <si>
    <t>Belleville (US )</t>
  </si>
  <si>
    <t>08:04 PM(Sunny Kim left the meeting.Reason: left the meeting.)</t>
  </si>
  <si>
    <t>783 kbps</t>
  </si>
  <si>
    <t>08:06 PM(OC Spine Disc left the meeting.Reason: left the meeting.)</t>
  </si>
  <si>
    <t>0.01 %(0.4 %)</t>
  </si>
  <si>
    <t>Shereenz (Guest)</t>
  </si>
  <si>
    <t>Rexburg (US )</t>
  </si>
  <si>
    <t>08:14 PM(Shereenz left the meeting.Reason: left the meeting.)</t>
  </si>
  <si>
    <t>08:16 PM(William's iPhone left the meeting.Reason: left the meeting.)</t>
  </si>
  <si>
    <t>lori oakes’s (Guest)</t>
  </si>
  <si>
    <t>Berlin (US )</t>
  </si>
  <si>
    <t>08:17 PM(lori oakes’s left the meeting.Reason: left the meeting.)</t>
  </si>
  <si>
    <t>08:18 PM(Cheryl Ortel left the meeting.Reason: left the meeting.)</t>
  </si>
  <si>
    <t>09:38 PM(Cheryl Ortel left the meeting.Reason: left the meeting.)</t>
  </si>
  <si>
    <t>Greenbrae (US )</t>
  </si>
  <si>
    <t>08:27 PM(Colleen Galvin left the meeting.Reason: left the meeting.)</t>
  </si>
  <si>
    <t>0.01 %(0.18 %)</t>
  </si>
  <si>
    <t>09:18 PM(19094770262 left the meeting.Reason: left the meeting.)</t>
  </si>
  <si>
    <t>colinc (Guest)</t>
  </si>
  <si>
    <t>08:30 PM(colinc left the meeting.Reason: left the meeting.)</t>
  </si>
  <si>
    <t>Steven Levy (Guest)</t>
  </si>
  <si>
    <t>New Canaan (US )</t>
  </si>
  <si>
    <t>08:33 PM(Steven Levy left the meeting.Reason: left the meeting.)</t>
  </si>
  <si>
    <t>08:40 PM(Patrick left the meeting.Reason: left the meeting.)</t>
  </si>
  <si>
    <t>08:39 PM(Avin Eire left the meeting.Reason: left the meeting.)</t>
  </si>
  <si>
    <t>admin’s iPhone (Guest)</t>
  </si>
  <si>
    <t>08:46 PM(admin’s iPhone left the meeting.Reason: left the meeting.)</t>
  </si>
  <si>
    <t>08:53 PM(Kalpana's iphone left the meeting.Reason: left the meeting.)</t>
  </si>
  <si>
    <t>08:56 PM(Dilip left the meeting.Reason: left the meeting.)</t>
  </si>
  <si>
    <t>Carlos Reynes MD (Guest)</t>
  </si>
  <si>
    <t>River Forest (US )</t>
  </si>
  <si>
    <t>08:59 PM(Carlos Reynes MD left the meeting.Reason: left the meeting.)</t>
  </si>
  <si>
    <t>0.01 %(1.64 %)</t>
  </si>
  <si>
    <t>Dilip Patel (Guest)</t>
  </si>
  <si>
    <t>09:04 PM(Dilip Patel left the meeting.Reason: left the meeting.)</t>
  </si>
  <si>
    <t>Barry (Guest)</t>
  </si>
  <si>
    <t>09:25 PM(Barry left the meeting.Reason: left the meeting.)</t>
  </si>
  <si>
    <t>February 3rd, 2021</t>
  </si>
  <si>
    <t>Giacomo Lanzoni, Ph.D.</t>
  </si>
  <si>
    <t>09:25 PM(A.J. Farshchian MD left the meeting.Reason: Host ended the meeting.)</t>
  </si>
  <si>
    <t>0.21 %(7.06 %)</t>
  </si>
  <si>
    <t>0.25 %(3.4 %)</t>
  </si>
  <si>
    <t>1680*966</t>
  </si>
  <si>
    <t>06:47 PM(Dylan's iPhone left the meeting.Reason: left the meeting.)</t>
  </si>
  <si>
    <t>07:00 PM(Cheryl Ortel left the meeting.Reason: left the meeting.)</t>
  </si>
  <si>
    <t>Tim Morris (Guest)</t>
  </si>
  <si>
    <t>07:24 PM(Tim Morris left the meeting.Reason: left the meeting.)</t>
  </si>
  <si>
    <t>dr Halasa (Guest)</t>
  </si>
  <si>
    <t>07:26 PM(dr Halasa left the meeting.Reason: left the meeting.)</t>
  </si>
  <si>
    <t>James LaValle (Guest)</t>
  </si>
  <si>
    <t>07:27 PM(James LaValle left the meeting.Reason: left the meeting.)</t>
  </si>
  <si>
    <t>07:27 PM(Thomas's iPhone left the meeting.Reason: left the meeting.)</t>
  </si>
  <si>
    <t>07:27 PM(Martin Dayton left the meeting.Reason: left the meeting.)</t>
  </si>
  <si>
    <t>07:28 PM(Ben left the meeting.Reason: left the meeting.)</t>
  </si>
  <si>
    <t>309 kbps</t>
  </si>
  <si>
    <t>Viv on the road (Guest)</t>
  </si>
  <si>
    <t>Arvada (US )</t>
  </si>
  <si>
    <t>07:28 PM(Viv on the road left the meeting.Reason: left the meeting.)</t>
  </si>
  <si>
    <t>09:24 PM(William Song left the meeting.Reason: left the meeting.)</t>
  </si>
  <si>
    <t>0.25 %(10.7 %)</t>
  </si>
  <si>
    <t>0.44 %(12.32 %)</t>
  </si>
  <si>
    <t>1542 kbps</t>
  </si>
  <si>
    <t>0.16 %(4.2 %)</t>
  </si>
  <si>
    <t>0.31 %(11.48 %)</t>
  </si>
  <si>
    <t>Pixel 3 (Guest)</t>
  </si>
  <si>
    <t>MRC phone (Guest)</t>
  </si>
  <si>
    <t>07:30 PM(MRC phone left the meeting.Reason: left the meeting.)</t>
  </si>
  <si>
    <t>Nick Timmins (Guest)</t>
  </si>
  <si>
    <t>Dundas (CA )</t>
  </si>
  <si>
    <t>07:30 PM(Nick Timmins left the meeting.Reason: left the meeting.)</t>
  </si>
  <si>
    <t>07:31 PM(Christine Peterson left the meeting.Reason: left the meeting.)</t>
  </si>
  <si>
    <t>07:32 PM(Shel Stein left the meeting.Reason: left the meeting.)</t>
  </si>
  <si>
    <t>07:33 PM(iPhone left the meeting.Reason: left the meeting.)</t>
  </si>
  <si>
    <t>Ingrid Stuiver# Ph.D. (Guest)</t>
  </si>
  <si>
    <t>Kirkland (US )</t>
  </si>
  <si>
    <t>07:33 PM(Ingrid Stuiver# Ph.D. left the meeting.Reason: left the meeting.)</t>
  </si>
  <si>
    <t>09:01 PM(Sylvan R Lewis left the meeting.Reason: left the meeting.)</t>
  </si>
  <si>
    <t>Woodstock (CA )</t>
  </si>
  <si>
    <t>08:33 PM(Sanjeev Goel left the meeting.Reason: left the meeting.)</t>
  </si>
  <si>
    <t>1.7 %(8.01 %)</t>
  </si>
  <si>
    <t>1.68 %(7.19 %)</t>
  </si>
  <si>
    <t>09:25 PM(Josephkrieger left the meeting.Reason: Host closed the meeting. )</t>
  </si>
  <si>
    <t>0.26 %(6.29 %)</t>
  </si>
  <si>
    <t>0.09 %(1.04 %)</t>
  </si>
  <si>
    <t>07:51 PM(Floyd Larcher got disconnected from the meeting.Reason: Network connection error. )</t>
  </si>
  <si>
    <t>726 ms</t>
  </si>
  <si>
    <t>448 ms</t>
  </si>
  <si>
    <t>350 ms</t>
  </si>
  <si>
    <t>764 ms</t>
  </si>
  <si>
    <t>747 ms</t>
  </si>
  <si>
    <t>331 ms</t>
  </si>
  <si>
    <t>676 ms</t>
  </si>
  <si>
    <t>07:35 PM(runde left the meeting.Reason: left the meeting.)</t>
  </si>
  <si>
    <t>07:36 PM(William left the meeting.Reason: left the meeting.)</t>
  </si>
  <si>
    <t>0.03 %(1.22 %)</t>
  </si>
  <si>
    <t>07:37 PM(Tracie Leonhardt left the meeting.Reason: left the meeting.)</t>
  </si>
  <si>
    <t>07:37 PM(Pixel 3 left the meeting.Reason: left the meeting.)</t>
  </si>
  <si>
    <t>donald gates (Guest)</t>
  </si>
  <si>
    <t>07:38 PM(donald gates got disconnected from the meeting.Reason: Network connection error. )</t>
  </si>
  <si>
    <t>Bay City (US )</t>
  </si>
  <si>
    <t>07:39 PM(Eric left the meeting.Reason: left the meeting.)</t>
  </si>
  <si>
    <t>Fleischmanns (US )</t>
  </si>
  <si>
    <t>07:40 PM(Marina’s iPhone left the meeting.Reason: left the meeting.)</t>
  </si>
  <si>
    <t>07:42 PM(a crouch left the meeting.Reason: left the meeting.)</t>
  </si>
  <si>
    <t>07:59 PM(19739535179 left the meeting.Reason: left the meeting.)</t>
  </si>
  <si>
    <t>Christina’s iPhone (Guest)</t>
  </si>
  <si>
    <t>07:48 PM(Christina’s iPhone left the meeting.Reason: left the meeting.)</t>
  </si>
  <si>
    <t>Clermont (US )</t>
  </si>
  <si>
    <t>07:49 PM(Lisa Henning left the meeting.Reason: left the meeting.)</t>
  </si>
  <si>
    <t>0.01 %(0.3 %)</t>
  </si>
  <si>
    <t>07:58 PM(Kalpana's iphone left the meeting.Reason: left the meeting.)</t>
  </si>
  <si>
    <t>08:08 PM(Nayade Acosta left the meeting.Reason: left the meeting.)</t>
  </si>
  <si>
    <t>0.02 %(1.24 %)</t>
  </si>
  <si>
    <t>09:24 PM(17404121317 left the meeting.Reason: left the meeting.)</t>
  </si>
  <si>
    <t>08:29 PM(iPhone left the meeting.Reason: left the meeting.)</t>
  </si>
  <si>
    <t>08:52 PM(iPhone left the meeting.Reason: left the meeting.)</t>
  </si>
  <si>
    <t>08:31 PM(COLIN Chan left the meeting.Reason: left the meeting.)</t>
  </si>
  <si>
    <t>08:52 PM(Mary Ellen O'Brien left the meeting.Reason: left the meeting.)</t>
  </si>
  <si>
    <t>0.01 %(1.08 %)</t>
  </si>
  <si>
    <t>James B LaValle, N.D.</t>
  </si>
  <si>
    <t>February 10th, 2021</t>
  </si>
  <si>
    <t>Built-in Microphone (External Microphone)</t>
  </si>
  <si>
    <t>Built-in Output (Headphones)</t>
  </si>
  <si>
    <t>08:32 PM(A.J. Farshchian MD left the meeting.Reason: left the meeting.)</t>
  </si>
  <si>
    <t>0.02 %(1.51 %)</t>
  </si>
  <si>
    <t>0.02 %(0.49 %)</t>
  </si>
  <si>
    <t>Julio Garcia (Guest)</t>
  </si>
  <si>
    <t>08:12 PM(Julio Garcia left the meeting.Reason: left the meeting.)</t>
  </si>
  <si>
    <t>California (US )</t>
  </si>
  <si>
    <t>07:28 PM(Salaheldin Halasa got disconnected from the meeting.Reason: Network connection error. )</t>
  </si>
  <si>
    <t>1.18 %(22.18 %)</t>
  </si>
  <si>
    <t>0.07 %(1.1 %)</t>
  </si>
  <si>
    <t>1291 kbps</t>
  </si>
  <si>
    <t>2.18 %(35.57 %)</t>
  </si>
  <si>
    <t>0.12 %(5.62 %)</t>
  </si>
  <si>
    <t>New Delhi (IN )</t>
  </si>
  <si>
    <t>10:22 PM(Ricky Bahl left the meeting.Reason: Host closed the meeting. )</t>
  </si>
  <si>
    <t>0.07 %(2.38 %)</t>
  </si>
  <si>
    <t>616 kbps</t>
  </si>
  <si>
    <t>0.07 %(1.38 %)</t>
  </si>
  <si>
    <t>876*674</t>
  </si>
  <si>
    <t>Ian McNiece (Guest)</t>
  </si>
  <si>
    <t>09:05 PM(Ian McNiece left the meeting.Reason: left the meeting.)</t>
  </si>
  <si>
    <t>0.11 %(4.66 %)</t>
  </si>
  <si>
    <t>754 kbps</t>
  </si>
  <si>
    <t>0.04 %(1.63 %)</t>
  </si>
  <si>
    <t>0.1 %(5.7 %)</t>
  </si>
  <si>
    <t>DeLand (US )</t>
  </si>
  <si>
    <t>08:18 PM(Lisa Henning left the meeting.Reason: left the meeting.)</t>
  </si>
  <si>
    <t>0.02 %(0.47 %)</t>
  </si>
  <si>
    <t>08:42 PM(Hal Blatman left the meeting.Reason: left the meeting.)</t>
  </si>
  <si>
    <t>517 kbps</t>
  </si>
  <si>
    <t>AJR (Guest)</t>
  </si>
  <si>
    <t>07:53 PM(AJR left the meeting.Reason: left the meeting.)</t>
  </si>
  <si>
    <t>07:48 PM(Floyd Larcher left the meeting.Reason: left the meeting.)</t>
  </si>
  <si>
    <t>0.16 %(3.59 %)</t>
  </si>
  <si>
    <t>299 ms</t>
  </si>
  <si>
    <t>0.64 %(7.21 %)</t>
  </si>
  <si>
    <t>0.21 %(6.36 %)</t>
  </si>
  <si>
    <t>jrmadamba9 (Guest)</t>
  </si>
  <si>
    <t>10:21 PM(jrmadamba9 left the meeting.Reason: left the meeting.)</t>
  </si>
  <si>
    <t>08:13 PM(Darcy DiFede got disconnected from the meeting.Reason: Network connection error. )</t>
  </si>
  <si>
    <t>0.02 %(2.56 %)</t>
  </si>
  <si>
    <t>0.03 %(0.93 %)</t>
  </si>
  <si>
    <t>07:43 PM(OC Spine Disc left the meeting.Reason: left the meeting.)</t>
  </si>
  <si>
    <t>1.43 %(22.39 %)</t>
  </si>
  <si>
    <t>387 kbps</t>
  </si>
  <si>
    <t>537 ms</t>
  </si>
  <si>
    <t>351 ms</t>
  </si>
  <si>
    <t>1.12 %(18.02 %)</t>
  </si>
  <si>
    <t>0.02 %(1.15 %)</t>
  </si>
  <si>
    <t>754 ms</t>
  </si>
  <si>
    <t>10:21 PM(Martin Dayton left the meeting.Reason: left the meeting.)</t>
  </si>
  <si>
    <t>Ogden (US )</t>
  </si>
  <si>
    <t>07:34 PM(Kalpana's iphone left the meeting.Reason: left the meeting.)</t>
  </si>
  <si>
    <t>1.14 %(13.39 %)</t>
  </si>
  <si>
    <t>PRP Skincare (Guest)</t>
  </si>
  <si>
    <t>10:21 PM(PRP Skincare left the meeting.Reason: left the meeting.)</t>
  </si>
  <si>
    <t>Alan’s iPhone (Guest)</t>
  </si>
  <si>
    <t>Oxnard (US )</t>
  </si>
  <si>
    <t>09:17 PM(Alan’s iPhone got disconnected from the meeting.Reason: Network connection error. )</t>
  </si>
  <si>
    <t>0.77 %(7.44 %)</t>
  </si>
  <si>
    <t>0.86 %(4.58 %)</t>
  </si>
  <si>
    <t>2.58 %(11.16 %)</t>
  </si>
  <si>
    <t>Jennifer (Guest)</t>
  </si>
  <si>
    <t>Lexington (US )</t>
  </si>
  <si>
    <t>07:29 PM(Jennifer left the meeting.Reason: left the meeting.)</t>
  </si>
  <si>
    <t>842 kbps</t>
  </si>
  <si>
    <t>07:54 PM(iPhone got disconnected from the meeting.Reason: Network connection error. )</t>
  </si>
  <si>
    <t>0.43 %(7.67 %)</t>
  </si>
  <si>
    <t>333 kbps</t>
  </si>
  <si>
    <t>0.47 %(6.56 %)</t>
  </si>
  <si>
    <t>0.29 %(5.31 %)</t>
  </si>
  <si>
    <t>10:21 PM(Shel Stein left the meeting.Reason: left the meeting.)</t>
  </si>
  <si>
    <t>457 kbps</t>
  </si>
  <si>
    <t>10:21 PM(Cheryl Ortel left the meeting.Reason: left the meeting.)</t>
  </si>
  <si>
    <t>10:19 PM(nayade acosta left the meeting.Reason: left the meeting.)</t>
  </si>
  <si>
    <t>0.03 %(1.57 %)</t>
  </si>
  <si>
    <t>0.06 %(0.69 %)</t>
  </si>
  <si>
    <t>0.03 %(0.98 %)</t>
  </si>
  <si>
    <t>AMT| The Miracle Wave (Guest)</t>
  </si>
  <si>
    <t>10:22 PM(AMT| The Miracle Wave left the meeting.Reason: left the meeting.)</t>
  </si>
  <si>
    <t>0.41 %(7.87 %)</t>
  </si>
  <si>
    <t>0.33 %(10.16 %)</t>
  </si>
  <si>
    <t>Winston Costa Pereira (Guest)</t>
  </si>
  <si>
    <t>Hamilton (CA )</t>
  </si>
  <si>
    <t>10:16 PM(Winston Costa Pereira left the meeting.Reason: left the meeting.)</t>
  </si>
  <si>
    <t>10:21 PM(William's iPhone left the meeting.Reason: left the meeting.)</t>
  </si>
  <si>
    <t>0.03 %(2.16 %)</t>
  </si>
  <si>
    <t>0.02 %(0.85 %)</t>
  </si>
  <si>
    <t>322 ms</t>
  </si>
  <si>
    <t>0.04 %(1.17 %)</t>
  </si>
  <si>
    <t>08:01 PM(Joseph Krieger left the meeting.Reason: left the meeting.)</t>
  </si>
  <si>
    <t>0.26 %(3.93 %)</t>
  </si>
  <si>
    <t>0.37 %(3.04 %)</t>
  </si>
  <si>
    <t>07:45 PM(Sylvan R Lewis got disconnected from the meeting.Reason: Network connection error. )</t>
  </si>
  <si>
    <t>0.12 %(3.2 %)</t>
  </si>
  <si>
    <t>385 kbps</t>
  </si>
  <si>
    <t>15034709500 (Guest)</t>
  </si>
  <si>
    <t>08:47 PM(15034709500 left the meeting.Reason: left the meeting.)</t>
  </si>
  <si>
    <t>James West | Clara Biotech (Guest)</t>
  </si>
  <si>
    <t>Kansas City (US )</t>
  </si>
  <si>
    <t>10:19 PM(James West | Clara Biotech left the meeting.Reason: left the meeting.)</t>
  </si>
  <si>
    <t>Natalie (Guest)</t>
  </si>
  <si>
    <t>08:00 PM(Natalie left the meeting.Reason: left the meeting.)</t>
  </si>
  <si>
    <t>0.58 %(10.9 %)</t>
  </si>
  <si>
    <t>0.12 %(2.18 %)</t>
  </si>
  <si>
    <t>09:12 PM(Gerald Natzke left the meeting.Reason: left the meeting.)</t>
  </si>
  <si>
    <t>0.64 %(17.01 %)</t>
  </si>
  <si>
    <t>0.6 %(16.83 %)</t>
  </si>
  <si>
    <t>3.93 %(47.97 %)</t>
  </si>
  <si>
    <t>4.31 %(32.93 %)</t>
  </si>
  <si>
    <t>10:21 PM(a crouch left the meeting.Reason: left the meeting.)</t>
  </si>
  <si>
    <t>0.78 %(6.89 %)</t>
  </si>
  <si>
    <t>0.88 %(5.7 %)</t>
  </si>
  <si>
    <t>Don Buford (Guest)</t>
  </si>
  <si>
    <t>Southlake (US )</t>
  </si>
  <si>
    <t>07:36 PM(Don Buford got disconnected from the meeting.Reason: Network connection error. )</t>
  </si>
  <si>
    <t>0.7 %(15.48 %)</t>
  </si>
  <si>
    <t>1377 kbps</t>
  </si>
  <si>
    <t>1.44 %(31.7 %)</t>
  </si>
  <si>
    <t>Westport (US )</t>
  </si>
  <si>
    <t>09:04 PM(Perry's iPhone left the meeting.Reason: left the meeting.)</t>
  </si>
  <si>
    <t>0.1 %(4.24 %)</t>
  </si>
  <si>
    <t>0.01 %(1.45 %)</t>
  </si>
  <si>
    <t>San Lorenzo (US )</t>
  </si>
  <si>
    <t>07:34 PM(iPhone left the meeting.Reason: left the meeting.)</t>
  </si>
  <si>
    <t>1.43 %(7.03 %)</t>
  </si>
  <si>
    <t>Wojciech Bartkowski (Guest)</t>
  </si>
  <si>
    <t>Mountain View (US )</t>
  </si>
  <si>
    <t>07:42 PM(Wojciech Bartkowski left the meeting.Reason: left the meeting.)</t>
  </si>
  <si>
    <t>07:39 PM(Jeffrey Smith left the meeting.Reason: left the meeting.)</t>
  </si>
  <si>
    <t>511 kbps</t>
  </si>
  <si>
    <t>stevenvictor (Guest)</t>
  </si>
  <si>
    <t>07:43 PM(stevenvictor left the meeting.Reason: left the meeting.)</t>
  </si>
  <si>
    <t>0.54 %(16.68 %)</t>
  </si>
  <si>
    <t>0.61 %(8.85 %)</t>
  </si>
  <si>
    <t>08:00 PM(Ken STG left the meeting.Reason: left the meeting.)</t>
  </si>
  <si>
    <t>1.55 %(8.97 %)</t>
  </si>
  <si>
    <t>09:03 PM(David Konn got disconnected from the meeting.Reason: Network connection error. )</t>
  </si>
  <si>
    <t>0.02 %(1.0 %)</t>
  </si>
  <si>
    <t>0.07 %(2.72 %)</t>
  </si>
  <si>
    <t>09:18 PM(Kalpana left the meeting.Reason: left the meeting.)</t>
  </si>
  <si>
    <t>hirmandh (Guest)</t>
  </si>
  <si>
    <t>08:12 PM(hirmandh left the meeting.Reason: left the meeting.)</t>
  </si>
  <si>
    <t>0.02 %(1.87 %)</t>
  </si>
  <si>
    <t>08:02 PM(iPhone left the meeting.Reason: left the meeting.)</t>
  </si>
  <si>
    <t>0.04 %(3.44 %)</t>
  </si>
  <si>
    <t>0.04 %(0.69 %)</t>
  </si>
  <si>
    <t>07:57 PM(SEAN’s iPhone got disconnected from the meeting.Reason: Network connection error. )</t>
  </si>
  <si>
    <t>0.6 %(10.49 %)</t>
  </si>
  <si>
    <t>08:31 PM(19739535179 left the meeting.Reason: left the meeting.)</t>
  </si>
  <si>
    <t>DB (Guest)</t>
  </si>
  <si>
    <t>08:09 PM(DB got disconnected from the meeting.Reason: Network connection error. )</t>
  </si>
  <si>
    <t>370 ms</t>
  </si>
  <si>
    <t>1.32 %(13.47 %)</t>
  </si>
  <si>
    <t>384 kbps</t>
  </si>
  <si>
    <t>1.86 %(15.17 %)</t>
  </si>
  <si>
    <t>339 ms</t>
  </si>
  <si>
    <t>07:48 PM(jurinasmida1985@gmail.com left the meeting.Reason: left the meeting.)</t>
  </si>
  <si>
    <t>3.84 %(42.12 %)</t>
  </si>
  <si>
    <t>5.01 %(52.46 %)</t>
  </si>
  <si>
    <t>Altamonte Springs (US )</t>
  </si>
  <si>
    <t>10:14 PM(iPhone left the meeting.Reason: left the meeting.)</t>
  </si>
  <si>
    <t>0.86 %(7.76 %)</t>
  </si>
  <si>
    <t>0.3 %(4.47 %)</t>
  </si>
  <si>
    <t>0.02 %(1.37 %)</t>
  </si>
  <si>
    <t>09:08 PM(Kenneth Sharlin left the meeting.Reason: left the meeting.)</t>
  </si>
  <si>
    <t>0.09 %(2.58 %)</t>
  </si>
  <si>
    <t>0.03 %(1.15 %)</t>
  </si>
  <si>
    <t>harryadelson (Guest)</t>
  </si>
  <si>
    <t>07:50 PM(harryadelson left the meeting.Reason: left the meeting.)</t>
  </si>
  <si>
    <t>0.54 %(8.85 %)</t>
  </si>
  <si>
    <t>752 kbps</t>
  </si>
  <si>
    <t>0.63 %(14.86 %)</t>
  </si>
  <si>
    <t>08:31 PM(iPhone left the meeting.Reason: left the meeting.)</t>
  </si>
  <si>
    <t>0.02 %(1.94 %)</t>
  </si>
  <si>
    <t>0.12 %(3.8 %)</t>
  </si>
  <si>
    <t>07:42 PM(Colin Chan’s iPhone got disconnected from the meeting.Reason: Network connection error. )</t>
  </si>
  <si>
    <t>Dr. Sergio Azzolino (Guest)</t>
  </si>
  <si>
    <t>10:22 PM(Dr. Sergio Azzolino left the meeting.Reason: Host closed the meeting. )</t>
  </si>
  <si>
    <t>0.02 %(1.26 %)</t>
  </si>
  <si>
    <t>0.12 %(3.5 %)</t>
  </si>
  <si>
    <t>10:22 PM(Rene Blaha left the meeting.Reason: left the meeting.)</t>
  </si>
  <si>
    <t>8.89 %(40.39 %)</t>
  </si>
  <si>
    <t>10.12 %(29.86 %)</t>
  </si>
  <si>
    <t>09:41 PM(Thomas's iPhone got disconnected from the meeting.Reason: Network connection error. )</t>
  </si>
  <si>
    <t>0.97 %(7.62 %)</t>
  </si>
  <si>
    <t>0.56 %(5.36 %)</t>
  </si>
  <si>
    <t>08:12 PM(long12short4@gmail.com left the meeting.Reason: left the meeting.)</t>
  </si>
  <si>
    <t>0.4 %(4.67 %)</t>
  </si>
  <si>
    <t>0.33 %(4.31 %)</t>
  </si>
  <si>
    <t>08:14 PM(markberman left the meeting.Reason: left the meeting.)</t>
  </si>
  <si>
    <t>0.27 %(3.61 %)</t>
  </si>
  <si>
    <t>10:22 PM(James Dudo MD left the meeting.Reason: Host closed the meeting. )</t>
  </si>
  <si>
    <t>10:21 PM(iPhone left the meeting.Reason: left the meeting.)</t>
  </si>
  <si>
    <t>0.03 %(2.2 %)</t>
  </si>
  <si>
    <t>0.02 %(1.61 %)</t>
  </si>
  <si>
    <t>0.04 %(1.4 %)</t>
  </si>
  <si>
    <t>13072510502 (Guest)</t>
  </si>
  <si>
    <t>07:59 PM(13072510502 left the meeting.Reason: left the meeting.)</t>
  </si>
  <si>
    <t>Joanne Gordon (Guest)</t>
  </si>
  <si>
    <t>08:02 PM(Joanne Gordon left the meeting.Reason: left the meeting.)</t>
  </si>
  <si>
    <t>231 ms</t>
  </si>
  <si>
    <t>1296 ms</t>
  </si>
  <si>
    <t>1189 ms</t>
  </si>
  <si>
    <t>469 ms</t>
  </si>
  <si>
    <t>28.4 %(67.27 %)</t>
  </si>
  <si>
    <t>1872 ms</t>
  </si>
  <si>
    <t>09:01 PM(iPhone left the meeting.Reason: left the meeting.)</t>
  </si>
  <si>
    <t>0.14 %(0.65 %)</t>
  </si>
  <si>
    <t>0.12 %(0.73 %)</t>
  </si>
  <si>
    <t>08:09 PM(MRC phone left the meeting.Reason: left the meeting.)</t>
  </si>
  <si>
    <t>0.7 %(19.14 %)</t>
  </si>
  <si>
    <t>0.62 %(8.04 %)</t>
  </si>
  <si>
    <t>10:22 PM(Tom Yarema left the meeting.Reason: Host ended the meeting.)</t>
  </si>
  <si>
    <t>2.6 %(19.9 %)</t>
  </si>
  <si>
    <t>3.4 %(24.15 %)</t>
  </si>
  <si>
    <t>Charles C Adams MD ‘75 (Guest)</t>
  </si>
  <si>
    <t>Chattanooga (US )</t>
  </si>
  <si>
    <t>08:18 PM(Charles C Adams MD ‘75 left the meeting.Reason: left the meeting.)</t>
  </si>
  <si>
    <t>0.03 %(2.54 %)</t>
  </si>
  <si>
    <t>304 ms</t>
  </si>
  <si>
    <t>Ngelah Alyssa (Guest)</t>
  </si>
  <si>
    <t>08:14 PM(Ngelah Alyssa got disconnected from the meeting.Reason: Network connection error. )</t>
  </si>
  <si>
    <t>589 kbps</t>
  </si>
  <si>
    <t>10:18 PM(Mary Ellen O'Brien left the meeting.Reason: left the meeting.)</t>
  </si>
  <si>
    <t>0.3 %(6.39 %)</t>
  </si>
  <si>
    <t>0.35 %(7.12 %)</t>
  </si>
  <si>
    <t>0.03 %(2.26 %)</t>
  </si>
  <si>
    <t>10:22 PM(Zoom user left the meeting.Reason: Host closed the meeting. )</t>
  </si>
  <si>
    <t>Yibing Li (Guest)</t>
  </si>
  <si>
    <t>Morton (US )</t>
  </si>
  <si>
    <t>09:30 PM(Yibing Li left the meeting.Reason: left the meeting.)</t>
  </si>
  <si>
    <t>0.65 %(7.82 %)</t>
  </si>
  <si>
    <t>536 kbps</t>
  </si>
  <si>
    <t>1.22 %(10.4 %)</t>
  </si>
  <si>
    <t>09:08 PM(Blake Youmans left the meeting.Reason: left the meeting.)</t>
  </si>
  <si>
    <t>10:22 PM(Dr Cruz left the meeting.Reason: Host closed the meeting. )</t>
  </si>
  <si>
    <t>0.01 %(1.79 %)</t>
  </si>
  <si>
    <t>Rick Marschall (Guest)</t>
  </si>
  <si>
    <t>10:22 PM(Rick Marschall left the meeting.Reason: Host closed the meeting. )</t>
  </si>
  <si>
    <t>0.28 %(4.29 %)</t>
  </si>
  <si>
    <t>0.13 %(3.31 %)</t>
  </si>
  <si>
    <t>07:40 PM(iPhone left the meeting.Reason: left the meeting.)</t>
  </si>
  <si>
    <t>February 17th, 2021</t>
  </si>
  <si>
    <t>Ian McNiece, Ph.D.</t>
  </si>
  <si>
    <t>Michael J Gonzalez (Guest)</t>
  </si>
  <si>
    <t>Villalba (PR )</t>
  </si>
  <si>
    <t>10:03 PM(Michael J Gonzalez left the meeting.Reason: Host closed the meeting. )</t>
  </si>
  <si>
    <t>10:03 PM(Cheryl Ortel left the meeting.Reason: left the meeting.)</t>
  </si>
  <si>
    <t>10:03 PM(A.J. Farshchian MD left the meeting.Reason: Host ended the meeting.)</t>
  </si>
  <si>
    <t>0.28 %(7.06 %)</t>
  </si>
  <si>
    <t>0.2 %(0.8 %)</t>
  </si>
  <si>
    <t>0.25 %(3.21 %)</t>
  </si>
  <si>
    <t>bradaylor (Guest)</t>
  </si>
  <si>
    <t>07:20 PM(bradaylor left the meeting.Reason: left the meeting.)</t>
  </si>
  <si>
    <t>11 kbps</t>
  </si>
  <si>
    <t>07:58 PM(Rob's iPhone got disconnected from the meeting.Reason: Network connection error. )</t>
  </si>
  <si>
    <t>3.05 %(15.75 %)</t>
  </si>
  <si>
    <t>08:45 PM(Christine Peterson left the meeting.Reason: left the meeting.)</t>
  </si>
  <si>
    <t>0.02 %(0.78 %)</t>
  </si>
  <si>
    <t>Bernard Siegel (Guest)</t>
  </si>
  <si>
    <t>Lake Worth (US )</t>
  </si>
  <si>
    <t>08:17 PM(Bernard Siegel left the meeting.Reason: left the meeting.)</t>
  </si>
  <si>
    <t>0.55 %(10.33 %)</t>
  </si>
  <si>
    <t>Aldo Serafini (Guest)</t>
  </si>
  <si>
    <t>09:53 PM(Aldo Serafini left the meeting.Reason: left the meeting.)</t>
  </si>
  <si>
    <t>360 kbps</t>
  </si>
  <si>
    <t>3.64 %(41.04 %)</t>
  </si>
  <si>
    <t>Tempe (US )</t>
  </si>
  <si>
    <t>09:08 PM(Thomas Inckedon got disconnected from the meeting.Reason: Network connection error. )</t>
  </si>
  <si>
    <t>0.21 %(4.53 %)</t>
  </si>
  <si>
    <t>0.15 %(2.68 %)</t>
  </si>
  <si>
    <t>drtommunton (Guest)</t>
  </si>
  <si>
    <t>08:21 PM(drtommunton got disconnected from the meeting.Reason: Network connection error. )</t>
  </si>
  <si>
    <t>0.21 %(4.88 %)</t>
  </si>
  <si>
    <t>0.09 %(2.86 %)</t>
  </si>
  <si>
    <t>10:03 PM(Carol left the meeting.Reason: left the meeting.)</t>
  </si>
  <si>
    <t>Aubrey de Grey (Guest)</t>
  </si>
  <si>
    <t>Cupertino (US )</t>
  </si>
  <si>
    <t>08:30 PM(Aubrey de Grey left the meeting.Reason: left the meeting.)</t>
  </si>
  <si>
    <t>0.28 %(13.73 %)</t>
  </si>
  <si>
    <t>0.64 %(14.5 %)</t>
  </si>
  <si>
    <t>0.24 %(11.91 %)</t>
  </si>
  <si>
    <t>1.22 %(22.72 %)</t>
  </si>
  <si>
    <t>09:42 PM(Steven bock left the meeting.Reason: left the meeting.)</t>
  </si>
  <si>
    <t>09:55 PM(Sanjeev Goel left the meeting.Reason: left the meeting.)</t>
  </si>
  <si>
    <t>Terrie F (Guest)</t>
  </si>
  <si>
    <t>08:31 PM(Terrie F left the meeting.Reason: left the meeting.)</t>
  </si>
  <si>
    <t>0.14 %(1.65 %)</t>
  </si>
  <si>
    <t>0.79 %(3.0 %)</t>
  </si>
  <si>
    <t>Admerle Hoskins (Guest)</t>
  </si>
  <si>
    <t>10:03 PM(Admerle Hoskins left the meeting.Reason: left the meeting.)</t>
  </si>
  <si>
    <t>Gemma Mendel (Guest)</t>
  </si>
  <si>
    <t>Petaluma (US )</t>
  </si>
  <si>
    <t>08:56 PM(Gemma Mendel left the meeting.Reason: left the meeting.)</t>
  </si>
  <si>
    <t>0.08 %(3.51 %)</t>
  </si>
  <si>
    <t>817 kbps</t>
  </si>
  <si>
    <t>0.09 %(4.32 %)</t>
  </si>
  <si>
    <t>08:30 PM(FIRRIMup™ Doctors left the meeting.Reason: left the meeting.)</t>
  </si>
  <si>
    <t>john herrholz (Guest)</t>
  </si>
  <si>
    <t>08:36 PM(john herrholz left the meeting.Reason: left the meeting.)</t>
  </si>
  <si>
    <t>10:03 PM(a crouch left the meeting.Reason: left the meeting.)</t>
  </si>
  <si>
    <t>2.03 %(26.74 %)</t>
  </si>
  <si>
    <t>1.85 %(18.33 %)</t>
  </si>
  <si>
    <t>Dr. Donese Worden (Guest)</t>
  </si>
  <si>
    <t>Chandler (US )</t>
  </si>
  <si>
    <t>08:32 PM(Dr. Donese Worden left the meeting.Reason: left the meeting.)</t>
  </si>
  <si>
    <t>750 kbps</t>
  </si>
  <si>
    <t>0.65 %(8.95 %)</t>
  </si>
  <si>
    <t>08:34 PM(Thomas's iPhone left the meeting.Reason: left the meeting.)</t>
  </si>
  <si>
    <t>0.58 %(8.33 %)</t>
  </si>
  <si>
    <t>0.74 %(7.18 %)</t>
  </si>
  <si>
    <t>09:05 PM(iPhone left the meeting.Reason: left the meeting.)</t>
  </si>
  <si>
    <t>0.11 %(1.81 %)</t>
  </si>
  <si>
    <t>0.07 %(1.14 %)</t>
  </si>
  <si>
    <t>10:03 PM(Shel Stein left the meeting.Reason: Host closed the meeting. )</t>
  </si>
  <si>
    <t>08:32 PM(Kenneth Scott left the meeting.Reason: left the meeting.)</t>
  </si>
  <si>
    <t>619 kbps</t>
  </si>
  <si>
    <t>0.01 %(1.1 %)</t>
  </si>
  <si>
    <t>07:33 PM(Sunny Kim got disconnected from the meeting.Reason: Network connection error. )</t>
  </si>
  <si>
    <t>65.3 %(94.2 %)</t>
  </si>
  <si>
    <t>1084 ms</t>
  </si>
  <si>
    <t>802 ms</t>
  </si>
  <si>
    <t>54.3 %(81.7 %)</t>
  </si>
  <si>
    <t>08:36 PM(christine left the meeting.Reason: left the meeting.)</t>
  </si>
  <si>
    <t>0.2 %(6.72 %)</t>
  </si>
  <si>
    <t>836 kbps</t>
  </si>
  <si>
    <t>0.11 %(6.84 %)</t>
  </si>
  <si>
    <t>Taylor (US )</t>
  </si>
  <si>
    <t>09:04 PM(William's iPhone left the meeting.Reason: left the meeting.)</t>
  </si>
  <si>
    <t>1.9 %(19.99 %)</t>
  </si>
  <si>
    <t>0.08 %(3.22 %)</t>
  </si>
  <si>
    <t>771 kbps</t>
  </si>
  <si>
    <t>08:21 PM(William Song left the meeting.Reason: left the meeting.)</t>
  </si>
  <si>
    <t>0.43 %(13.51 %)</t>
  </si>
  <si>
    <t>0.26 %(9.88 %)</t>
  </si>
  <si>
    <t>rosscarter (Guest)</t>
  </si>
  <si>
    <t>08:30 PM(rosscarter left the meeting.Reason: left the meeting.)</t>
  </si>
  <si>
    <t>770 kbps</t>
  </si>
  <si>
    <t>0.01 %(0.73 %)</t>
  </si>
  <si>
    <t>0.04 %(2.81 %)</t>
  </si>
  <si>
    <t>08:27 PM(Kalpana left the meeting.Reason: left the meeting.)</t>
  </si>
  <si>
    <t>08:57 PM(Colleen Galvin left the meeting.Reason: left the meeting.)</t>
  </si>
  <si>
    <t>0.68 %(17.59 %)</t>
  </si>
  <si>
    <t>0.71 %(14.86 %)</t>
  </si>
  <si>
    <t>0.72 %(12.95 %)</t>
  </si>
  <si>
    <t>Rosemary Daly-Camacho’s iPhone (Guest)</t>
  </si>
  <si>
    <t>08:27 PM(Rosemary Daly-Camacho’s iPhone left the meeting.Reason: left the meeting.)</t>
  </si>
  <si>
    <t>0.06 %(3.65 %)</t>
  </si>
  <si>
    <t>0.06 %(2.11 %)</t>
  </si>
  <si>
    <t>07:57 PM(Sylvan R Lewis left the meeting.Reason: left the meeting.)</t>
  </si>
  <si>
    <t>294 kbps</t>
  </si>
  <si>
    <t>08:32 PM(don gates left the meeting.Reason: left the meeting.)</t>
  </si>
  <si>
    <t>08:47 PM(Floyd Larcher left the meeting.Reason: left the meeting.)</t>
  </si>
  <si>
    <t>0.03 %(2.84 %)</t>
  </si>
  <si>
    <t>0.14 %(2.65 %)</t>
  </si>
  <si>
    <t>292 ms</t>
  </si>
  <si>
    <t>Joseph Farshchian (Guest)</t>
  </si>
  <si>
    <t>08:44 PM(Joseph Farshchian got disconnected from the meeting.Reason: Network connection error. )</t>
  </si>
  <si>
    <t>1.46 %(15.04 %)</t>
  </si>
  <si>
    <t>0.55 %(5.15 %)</t>
  </si>
  <si>
    <t>Adrian Scott - Soma Capital (Guest)</t>
  </si>
  <si>
    <t>08:32 PM(Adrian Scott - Soma Capital left the meeting.Reason: left the meeting.)</t>
  </si>
  <si>
    <t>0.03 %(2.92 %)</t>
  </si>
  <si>
    <t>07:59 PM(Richards iPhone left the meeting.Reason: left the meeting.)</t>
  </si>
  <si>
    <t>0.4 %(4.61 %)</t>
  </si>
  <si>
    <t>0.21 %(3.66 %)</t>
  </si>
  <si>
    <t>0.51 %(5.66 %)</t>
  </si>
  <si>
    <t>187 ms</t>
  </si>
  <si>
    <t>Beth G (Guest)</t>
  </si>
  <si>
    <t>10:03 PM(Beth G left the meeting.Reason: left the meeting.)</t>
  </si>
  <si>
    <t>10:03 PM(Salaheldin Halasa left the meeting.Reason: Host closed the meeting. )</t>
  </si>
  <si>
    <t>605 kbps</t>
  </si>
  <si>
    <t>ELLIOT LANDER (Guest)</t>
  </si>
  <si>
    <t>Indio (US )</t>
  </si>
  <si>
    <t>08:17 PM(ELLIOT LANDER left the meeting.Reason: left the meeting.)</t>
  </si>
  <si>
    <t>0.24 %(9.95 %)</t>
  </si>
  <si>
    <t>0.76 %(18.52 %)</t>
  </si>
  <si>
    <t>0.31 %(5.13 %)</t>
  </si>
  <si>
    <t>Richard Babcock (Guest)</t>
  </si>
  <si>
    <t>08:39 PM(Richard Babcock got disconnected from the meeting.Reason: Network connection error. )</t>
  </si>
  <si>
    <t>0.26 %(8.49 %)</t>
  </si>
  <si>
    <t>0.36 %(3.68 %)</t>
  </si>
  <si>
    <t>07:50 PM(long12short4@gmail.com got disconnected from the meeting.Reason: Network connection error. )</t>
  </si>
  <si>
    <t>1.86 %(17.15 %)</t>
  </si>
  <si>
    <t>0.3 %(2.13 %)</t>
  </si>
  <si>
    <t>952 ms</t>
  </si>
  <si>
    <t>07:42 PM(Sylvan Lewis left the meeting.Reason: left the meeting.)</t>
  </si>
  <si>
    <t>08:11 PM(nayade acosta left the meeting.Reason: left the meeting.)</t>
  </si>
  <si>
    <t>0.17 %(7.15 %)</t>
  </si>
  <si>
    <t>0.19 %(3.88 %)</t>
  </si>
  <si>
    <t>09:04 PM(Gerald Natzke left the meeting.Reason: left the meeting.)</t>
  </si>
  <si>
    <t>0.38 %(9.12 %)</t>
  </si>
  <si>
    <t>0.3 %(5.85 %)</t>
  </si>
  <si>
    <t>ISSAM K (Guest)</t>
  </si>
  <si>
    <t>Centreville (US )</t>
  </si>
  <si>
    <t>09:05 PM(ISSAM K left the meeting.Reason: left the meeting.)</t>
  </si>
  <si>
    <t>Rita Zachelmayer (Guest)</t>
  </si>
  <si>
    <t>10:03 PM(Rita Zachelmayer left the meeting.Reason: Host closed the meeting. )</t>
  </si>
  <si>
    <t>0.37 %(8.77 %)</t>
  </si>
  <si>
    <t>0.37 %(3.75 %)</t>
  </si>
  <si>
    <t>LInda king (Guest)</t>
  </si>
  <si>
    <t>07:59 PM(LInda king left the meeting.Reason: left the meeting.)</t>
  </si>
  <si>
    <t>Wesley Chapel (US )</t>
  </si>
  <si>
    <t>07:53 PM(COLIN Chan got disconnected from the meeting.Reason: Network connection error. )</t>
  </si>
  <si>
    <t>1.0 %(5.7 %)</t>
  </si>
  <si>
    <t>Brownsburg (US )</t>
  </si>
  <si>
    <t>10:03 PM(charlie left the meeting.Reason: Host closed the meeting. )</t>
  </si>
  <si>
    <t>0.01 %(0.74 %)</t>
  </si>
  <si>
    <t>0.28 %(1.54 %)</t>
  </si>
  <si>
    <t>Michael Karlfeldt (Guest)</t>
  </si>
  <si>
    <t>07:57 PM(Michael Karlfeldt left the meeting.Reason: left the meeting.)</t>
  </si>
  <si>
    <t>0.38 %(5.1 %)</t>
  </si>
  <si>
    <t>0.28 %(3.23 %)</t>
  </si>
  <si>
    <t>Dr John Roland (Guest)</t>
  </si>
  <si>
    <t>Rockwall (US )</t>
  </si>
  <si>
    <t>09:15 PM(Dr John Roland left the meeting.Reason: left the meeting.)</t>
  </si>
  <si>
    <t>0.12 %(2.2 %)</t>
  </si>
  <si>
    <t>Skippack (US )</t>
  </si>
  <si>
    <t>08:28 PM(Joseph Krieger got disconnected from the meeting.Reason: Network connection error. )</t>
  </si>
  <si>
    <t>0.05 %(2.91 %)</t>
  </si>
  <si>
    <t>0.07 %(0.62 %)</t>
  </si>
  <si>
    <t>Marina Richards# M.D. (Guest)</t>
  </si>
  <si>
    <t>10:03 PM(Marina Richards# M.D. left the meeting.Reason: Host closed the meeting. )</t>
  </si>
  <si>
    <t>0.31 %(5.45 %)</t>
  </si>
  <si>
    <t>0.29 %(2.74 %)</t>
  </si>
  <si>
    <t>Mary Anne Simone (Guest)</t>
  </si>
  <si>
    <t>10:03 PM(Mary Anne Simone left the meeting.Reason: left the meeting.)</t>
  </si>
  <si>
    <t>iPhone4074195835 (Guest)</t>
  </si>
  <si>
    <t>08:13 PM(iPhone4074195835 left the meeting.Reason: left the meeting.)</t>
  </si>
  <si>
    <t>Steven Klein (Guest)</t>
  </si>
  <si>
    <t>08:18 PM(Steven Klein left the meeting.Reason: left the meeting.)</t>
  </si>
  <si>
    <t>896 kbps</t>
  </si>
  <si>
    <t>Sebastian (US )</t>
  </si>
  <si>
    <t>08:41 PM(David Konn left the meeting.Reason: left the meeting.)</t>
  </si>
  <si>
    <t>0.01 %(1.77 %)</t>
  </si>
  <si>
    <t>09:43 PM(susan janssens left the meeting.Reason: left the meeting.)</t>
  </si>
  <si>
    <t>1.06 %(4.47 %)</t>
  </si>
  <si>
    <t>595 kbps</t>
  </si>
  <si>
    <t>4.92 %(14.31 %)</t>
  </si>
  <si>
    <t>Jeanne (Guest)</t>
  </si>
  <si>
    <t>09:54 PM(Jeanne left the meeting.Reason: left the meeting.)</t>
  </si>
  <si>
    <t>1.24 %(7.1 %)</t>
  </si>
  <si>
    <t>1.17 %(8.09 %)</t>
  </si>
  <si>
    <t>Agnes (Guest)</t>
  </si>
  <si>
    <t>10:03 PM(Agnes left the meeting.Reason: left the meeting.)</t>
  </si>
  <si>
    <t>0.74 %(13.95 %)</t>
  </si>
  <si>
    <t>0.51 %(4.93 %)</t>
  </si>
  <si>
    <t>10:03 PM(CC left the meeting.Reason: Host closed the meeting. )</t>
  </si>
  <si>
    <t>Dr. Mary Babcock (Guest)</t>
  </si>
  <si>
    <t>08:41 PM(Dr. Mary Babcock got disconnected from the meeting.Reason: Network connection error. )</t>
  </si>
  <si>
    <t>483 ms</t>
  </si>
  <si>
    <t>16.5 %(98.2 %)</t>
  </si>
  <si>
    <t>5.6 %(48.2 %)</t>
  </si>
  <si>
    <t>Dr Mary Babcock (Guest)</t>
  </si>
  <si>
    <t>08:41 PM(Dr Mary Babcock got disconnected from the meeting.Reason: Network connection error. )</t>
  </si>
  <si>
    <t>1057 ms</t>
  </si>
  <si>
    <t>807 ms</t>
  </si>
  <si>
    <t>0.7 %(3.4 %)</t>
  </si>
  <si>
    <t>Dr E Aludogbu (Guest)</t>
  </si>
  <si>
    <t>Pflugerville (US )</t>
  </si>
  <si>
    <t>09:31 PM(Dr E Aludogbu got disconnected from the meeting.Reason: Network connection error. )</t>
  </si>
  <si>
    <t>0.06 %(2.77 %)</t>
  </si>
  <si>
    <t>368 kbps</t>
  </si>
  <si>
    <t>A Abuhelala (Guest)</t>
  </si>
  <si>
    <t>09:36 PM(A Abuhelala got disconnected from the meeting.Reason: Network connection error. )</t>
  </si>
  <si>
    <t>0.06 %(3.26 %)</t>
  </si>
  <si>
    <t>0.04 %(0.83 %)</t>
  </si>
  <si>
    <t>Calgary (CA )</t>
  </si>
  <si>
    <t>March 3rd, 2021</t>
  </si>
  <si>
    <t>Aubrey de Grey, Ph.D.</t>
  </si>
  <si>
    <t>09:54 PM(A.J. Farshchian MD left the meeting.Reason: Host ended the meeting.)</t>
  </si>
  <si>
    <t>0.48 %(13.22 %)</t>
  </si>
  <si>
    <t>0.53 %(12.36 %)</t>
  </si>
  <si>
    <t>09:54 PM(Tom Yarema left the meeting.Reason: left the meeting.)</t>
  </si>
  <si>
    <t>1.72 %(13.02 %)</t>
  </si>
  <si>
    <t>969 kbps</t>
  </si>
  <si>
    <t>1.88 %(14.16 %)</t>
  </si>
  <si>
    <t>Dr. Gervasio Lamas (Guest)</t>
  </si>
  <si>
    <t>08:54 PM(Dr. Gervasio Lamas left the meeting.Reason: left the meeting.)</t>
  </si>
  <si>
    <t>1259 kbps</t>
  </si>
  <si>
    <t>07:20 PM(COLIN Chan got disconnected from the meeting.Reason: Network connection error. )</t>
  </si>
  <si>
    <t>Eric De Groot (Guest)</t>
  </si>
  <si>
    <t>08:56 PM(Eric De Groot left the meeting.Reason: left the meeting.)</t>
  </si>
  <si>
    <t>0.06 %(4.28 %)</t>
  </si>
  <si>
    <t>07:21 PM(Don Buford left the meeting.Reason: left the meeting.)</t>
  </si>
  <si>
    <t>0.3 %(9.0 %)</t>
  </si>
  <si>
    <t>807 kbps</t>
  </si>
  <si>
    <t>5.0 %(22.5 %)</t>
  </si>
  <si>
    <t>0.8 %(19.7 %)</t>
  </si>
  <si>
    <t>09:07 PM(a crouch got disconnected from the meeting.Reason: Network connection error. )</t>
  </si>
  <si>
    <t>1.17 %(13.96 %)</t>
  </si>
  <si>
    <t>1.22 %(11.15 %)</t>
  </si>
  <si>
    <t>07:25 PM(David Konn got disconnected from the meeting.Reason: Network connection error. )</t>
  </si>
  <si>
    <t>09:54 PM(Salaheldin Halasa left the meeting.Reason: left the meeting.)</t>
  </si>
  <si>
    <t>0.1 %(2.59 %)</t>
  </si>
  <si>
    <t>0.09 %(1.25 %)</t>
  </si>
  <si>
    <t>520 kbps</t>
  </si>
  <si>
    <t>0.05 %(1.27 %)</t>
  </si>
  <si>
    <t>09:54 PM(Martin Dayton left the meeting.Reason: left the meeting.)</t>
  </si>
  <si>
    <t>KBolton (Guest)</t>
  </si>
  <si>
    <t>Livingston (US )</t>
  </si>
  <si>
    <t>09:53 PM(KBolton left the meeting.Reason: left the meeting.)</t>
  </si>
  <si>
    <t>336 kbps</t>
  </si>
  <si>
    <t>08:54 PM(Darcy DiFede left the meeting.Reason: left the meeting.)</t>
  </si>
  <si>
    <t>0.01 %(1.75 %)</t>
  </si>
  <si>
    <t>0.55 %(5.61 %)</t>
  </si>
  <si>
    <t>0.02 %(0.97 %)</t>
  </si>
  <si>
    <t>0.17 %(4.73 %)</t>
  </si>
  <si>
    <t>07:38 PM(Lisa Henning left the meeting.Reason: left the meeting.)</t>
  </si>
  <si>
    <t>07:37 PM(David Konn left the meeting.Reason: left the meeting.)</t>
  </si>
  <si>
    <t>08:45 PM(iPhone left the meeting.Reason: left the meeting.)</t>
  </si>
  <si>
    <t>0.01 %(1.68 %)</t>
  </si>
  <si>
    <t>0.01 %(1.89 %)</t>
  </si>
  <si>
    <t>08:17 PM(jrmadamba9 left the meeting.Reason: left the meeting.)</t>
  </si>
  <si>
    <t>09:54 PM(Kalpana left the meeting.Reason: Host closed the meeting. )</t>
  </si>
  <si>
    <t>547 kbps</t>
  </si>
  <si>
    <t>08:13 PM(Christine Peterson got disconnected from the meeting.Reason: Network connection error. )</t>
  </si>
  <si>
    <t>0.07 %(3.69 %)</t>
  </si>
  <si>
    <t>0.08 %(3.78 %)</t>
  </si>
  <si>
    <t>09:54 PM(Thomas's iPhone left the meeting.Reason: left the meeting.)</t>
  </si>
  <si>
    <t>0.6 %(6.72 %)</t>
  </si>
  <si>
    <t>0.83 %(7.3 %)</t>
  </si>
  <si>
    <t>08:53 PM(Dr. Donese Worden left the meeting.Reason: left the meeting.)</t>
  </si>
  <si>
    <t>0.02 %(1.56 %)</t>
  </si>
  <si>
    <t>08:05 PM(Sylvan R Lewis left the meeting.Reason: left the meeting.)</t>
  </si>
  <si>
    <t>0.27 %(6.19 %)</t>
  </si>
  <si>
    <t>0.22 %(5.48 %)</t>
  </si>
  <si>
    <t>0.47 %(10.39 %)</t>
  </si>
  <si>
    <t>0.13 %(3.01 %)</t>
  </si>
  <si>
    <t>0.14 %(3.14 %)</t>
  </si>
  <si>
    <t>Jersey City (US )</t>
  </si>
  <si>
    <t>07:50 PM(William Song left the meeting.Reason: left the meeting.)</t>
  </si>
  <si>
    <t>09:54 PM(Shel Stein left the meeting.Reason: left the meeting.)</t>
  </si>
  <si>
    <t>08:30 PM(SEAN’s iPhone got disconnected from the meeting.Reason: Network connection error. )</t>
  </si>
  <si>
    <t>lisaf (Guest)</t>
  </si>
  <si>
    <t>Caro (US )</t>
  </si>
  <si>
    <t>09:54 PM(lisaf left the meeting.Reason: left the meeting.)</t>
  </si>
  <si>
    <t>7.31 %(31.4 %)</t>
  </si>
  <si>
    <t>9.65 %(33.46 %)</t>
  </si>
  <si>
    <t>07:38 PM(Dr. Mary Babcock got disconnected from the meeting.Reason: Network connection error. )</t>
  </si>
  <si>
    <t>1.34 %(11.19 %)</t>
  </si>
  <si>
    <t>1.37 %(13.05 %)</t>
  </si>
  <si>
    <t>Richard Hull (Guest)</t>
  </si>
  <si>
    <t>San JosÃ© del Cabo (MX )</t>
  </si>
  <si>
    <t>09:54 PM(Richard Hull left the meeting.Reason: Host closed the meeting. )</t>
  </si>
  <si>
    <t>0.03 %(1.56 %)</t>
  </si>
  <si>
    <t>0.05 %(1.5 %)</t>
  </si>
  <si>
    <t>570 kbps</t>
  </si>
  <si>
    <t>0.07 %(4.04 %)</t>
  </si>
  <si>
    <t>07:36 PM(Rosemary Daly-Camacho’s iPhone got disconnected from the meeting.Reason: Network connection error. )</t>
  </si>
  <si>
    <t>633 ms</t>
  </si>
  <si>
    <t>20.68 %(47.32 %)</t>
  </si>
  <si>
    <t>1.9 %(20.77 %)</t>
  </si>
  <si>
    <t>09:54 PM(Rita Zachelmayer left the meeting.Reason: Host closed the meeting. )</t>
  </si>
  <si>
    <t>0.74 %(16.09 %)</t>
  </si>
  <si>
    <t>1.1 %(9.4 %)</t>
  </si>
  <si>
    <t>0.81 %(13.29 %)</t>
  </si>
  <si>
    <t>08:47 PM(16153008119 got disconnected from the meeting.Reason: Network connection error. )</t>
  </si>
  <si>
    <t>08:35 PM(Gerald Natzke left the meeting.Reason: left the meeting.)</t>
  </si>
  <si>
    <t>0.01 %(2.08 %)</t>
  </si>
  <si>
    <t>0.01 %(1.61 %)</t>
  </si>
  <si>
    <t>Jayden Rinkle (Guest)</t>
  </si>
  <si>
    <t>08:33 PM(Jayden Rinkle left the meeting.Reason: left the meeting.)</t>
  </si>
  <si>
    <t>0.04 %(1.6 %)</t>
  </si>
  <si>
    <t>0.04 %(1.89 %)</t>
  </si>
  <si>
    <t>09:54 PM(bradaylor left the meeting.Reason: Host closed the meeting. )</t>
  </si>
  <si>
    <t>Dr Gates (Guest)</t>
  </si>
  <si>
    <t>08:45 PM(Dr Gates left the meeting.Reason: left the meeting.)</t>
  </si>
  <si>
    <t>417 kbps</t>
  </si>
  <si>
    <t>09:01 PM(19739535179 left the meeting.Reason: left the meeting.)</t>
  </si>
  <si>
    <t>Mari’s iPhone (Guest)</t>
  </si>
  <si>
    <t>08:16 PM(Mari’s iPhone left the meeting.Reason: left the meeting.)</t>
  </si>
  <si>
    <t>08:52 PM(Colleen Galvin left the meeting.Reason: left the meeting.)</t>
  </si>
  <si>
    <t>0.15 %(6.91 %)</t>
  </si>
  <si>
    <t>0.12 %(5.42 %)</t>
  </si>
  <si>
    <t>09:54 PM(Dr. Salter left the meeting.Reason: Host closed the meeting. )</t>
  </si>
  <si>
    <t>09:54 PM(Zoom user left the meeting.Reason: Host closed the meeting. )</t>
  </si>
  <si>
    <t>08:19 PM(Mike Boehmer left the meeting.Reason: left the meeting.)</t>
  </si>
  <si>
    <t>09:54 PM(CC left the meeting.Reason: Host closed the meeting. )</t>
  </si>
  <si>
    <t>0.06 %(2.45 %)</t>
  </si>
  <si>
    <t>Plainfield (US )</t>
  </si>
  <si>
    <t>09:54 PM(warren bleiweissg left the meeting.Reason: Host closed the meeting. )</t>
  </si>
  <si>
    <t>Malcolm Sickels (Guest)</t>
  </si>
  <si>
    <t>09:40 PM(Malcolm Sickels left the meeting.Reason: left the meeting.)</t>
  </si>
  <si>
    <t>17273916217 (Guest)</t>
  </si>
  <si>
    <t>09:54 PM(17273916217 left the meeting.Reason: left the meeting.)</t>
  </si>
  <si>
    <t>Commerce (US )</t>
  </si>
  <si>
    <t>09:54 PM(James Dudo MD left the meeting.Reason: Host closed the meeting. )</t>
  </si>
  <si>
    <t>0.05 %(0.78 %)</t>
  </si>
  <si>
    <t>08:54 PM(13072510502 left the meeting.Reason: left the meeting.)</t>
  </si>
  <si>
    <t>08:25 PM(long12short4@gmail.com got disconnected from the meeting.Reason: Network connection error. )</t>
  </si>
  <si>
    <t>563 kbps</t>
  </si>
  <si>
    <t>09:10 PM(Eric got disconnected from the meeting.Reason: Network connection error. )</t>
  </si>
  <si>
    <t>2.86 %(26.68 %)</t>
  </si>
  <si>
    <t>573 kbps</t>
  </si>
  <si>
    <t>0.4 %(10.1 %)</t>
  </si>
  <si>
    <t>Angela Marie (Guest)</t>
  </si>
  <si>
    <t>Idaho (US )</t>
  </si>
  <si>
    <t>09:30 PM(Angela Marie got disconnected from the meeting.Reason: Network connection error. )</t>
  </si>
  <si>
    <t>280 ms</t>
  </si>
  <si>
    <t>Gervasio Lamas, Ph.D.</t>
  </si>
  <si>
    <t>February 24th, 2021</t>
  </si>
  <si>
    <t>09:29 PM(Ricky Bahl left the meeting.Reason: Host closed the meeting. )</t>
  </si>
  <si>
    <t>0.31 %(6.41 %)</t>
  </si>
  <si>
    <t>0.63 %(7.23 %)</t>
  </si>
  <si>
    <t>08:45 PM(DELMARVA ROMPM left the meeting.Reason: left the meeting.)</t>
  </si>
  <si>
    <t>0.13 %(6.9 %)</t>
  </si>
  <si>
    <t>0.11 %(3.71 %)</t>
  </si>
  <si>
    <t>Colleyville (US )</t>
  </si>
  <si>
    <t>07:18 PM(Don Buford left the meeting.Reason: left the meeting.)</t>
  </si>
  <si>
    <t>0.8 %(28.1 %)</t>
  </si>
  <si>
    <t>0.02 %(1.09 %)</t>
  </si>
  <si>
    <t>0.15 %(3.21 %)</t>
  </si>
  <si>
    <t>08:17 PM(Dr. David Weiss’s iPhone got disconnected from the meeting.Reason: Network connection error. )</t>
  </si>
  <si>
    <t>08:45 PM(Joanne Gordon left the meeting.Reason: left the meeting.)</t>
  </si>
  <si>
    <t>0.02 %(1.47 %)</t>
  </si>
  <si>
    <t>440 kbps</t>
  </si>
  <si>
    <t>0.19 %(3.93 %)</t>
  </si>
  <si>
    <t>6.26 %(15.1 %)</t>
  </si>
  <si>
    <t>09:29 PM(sylvan lewis left the meeting.Reason: Host closed the meeting. )</t>
  </si>
  <si>
    <t>0.04 %(0.27 %)</t>
  </si>
  <si>
    <t>1.34 %(10.47 %)</t>
  </si>
  <si>
    <t>07:32 PM(Thomas Inckedon got disconnected from the meeting.Reason: Network connection error. )</t>
  </si>
  <si>
    <t>0.12 %(1.25 %)</t>
  </si>
  <si>
    <t>0.08 %(1.2 %)</t>
  </si>
  <si>
    <t>Matt Schaeffer (Guest)</t>
  </si>
  <si>
    <t>07:41 PM(Matt Schaeffer got disconnected from the meeting.Reason: Network connection error. )</t>
  </si>
  <si>
    <t>09:29 PM(Shel Stein left the meeting.Reason: Host closed the meeting. )</t>
  </si>
  <si>
    <t>Dayton Medical (Guest)</t>
  </si>
  <si>
    <t>09:29 PM(Dayton Medical left the meeting.Reason: Host closed the meeting. )</t>
  </si>
  <si>
    <t>440 ms</t>
  </si>
  <si>
    <t>1.97 %(18.67 %)</t>
  </si>
  <si>
    <t>3.24 %(28.58 %)</t>
  </si>
  <si>
    <t>447 ms</t>
  </si>
  <si>
    <t>2.6 %(25.71 %)</t>
  </si>
  <si>
    <t>7.39 %(63.09 %)</t>
  </si>
  <si>
    <t>09:29 PM(nayade acosta left the meeting.Reason: Host closed the meeting. )</t>
  </si>
  <si>
    <t>Liberty (US )</t>
  </si>
  <si>
    <t>08:40 PM(Richard Hull left the meeting.Reason: left the meeting.)</t>
  </si>
  <si>
    <t>0.1 %(2.43 %)</t>
  </si>
  <si>
    <t>09:29 PM(a crouch left the meeting.Reason: Host closed the meeting. )</t>
  </si>
  <si>
    <t>0.67 %(6.53 %)</t>
  </si>
  <si>
    <t>0.69 %(5.9 %)</t>
  </si>
  <si>
    <t>09:29 PM(Kalpana's iphone left the meeting.Reason: left the meeting.)</t>
  </si>
  <si>
    <t>0.01 %(0.72 %)</t>
  </si>
  <si>
    <t>Gerald Natzke DO (Guest)</t>
  </si>
  <si>
    <t>08:48 PM(Gerald Natzke DO left the meeting.Reason: left the meeting.)</t>
  </si>
  <si>
    <t>08:54 PM(iPhone left the meeting.Reason: left the meeting.)</t>
  </si>
  <si>
    <t>0.01 %(0.09 %)</t>
  </si>
  <si>
    <t>07:33 PM(Lisa Henning left the meeting.Reason: left the meeting.)</t>
  </si>
  <si>
    <t>0.03 %(1.75 %)</t>
  </si>
  <si>
    <t>0.03 %(3.05 %)</t>
  </si>
  <si>
    <t>09:29 PM(SEAN’s iPhone left the meeting.Reason: left the meeting.)</t>
  </si>
  <si>
    <t>447 kbps</t>
  </si>
  <si>
    <t>645 ms</t>
  </si>
  <si>
    <t>33.5 %(96.6 %)</t>
  </si>
  <si>
    <t>329 ms</t>
  </si>
  <si>
    <t>19.05 %(47.25 %)</t>
  </si>
  <si>
    <t>07:34 PM(Kalpana left the meeting.Reason: left the meeting.)</t>
  </si>
  <si>
    <t>824 kbps</t>
  </si>
  <si>
    <t>08:43 PM(Dr John Roland left the meeting.Reason: left the meeting.)</t>
  </si>
  <si>
    <t>620 kbps</t>
  </si>
  <si>
    <t>09:29 PM(Steven bock left the meeting.Reason: left the meeting.)</t>
  </si>
  <si>
    <t>1.34 %(26.61 %)</t>
  </si>
  <si>
    <t>0.69 %(9.2 %)</t>
  </si>
  <si>
    <t>540 kbps</t>
  </si>
  <si>
    <t>0.11 %(8.1 %)</t>
  </si>
  <si>
    <t>0.4 %(7.1 %)</t>
  </si>
  <si>
    <t>0.06 %(1.06 %)</t>
  </si>
  <si>
    <t>08:44 PM(Christine Peterson left the meeting.Reason: left the meeting.)</t>
  </si>
  <si>
    <t>08:42 PM(Dr Rick left the meeting.Reason: left the meeting.)</t>
  </si>
  <si>
    <t>09:29 PM(KALPANA PATEL left the meeting.Reason: Host closed the meeting. )</t>
  </si>
  <si>
    <t>09:29 PM(markkelley left the meeting.Reason: left the meeting.)</t>
  </si>
  <si>
    <t>333 ms</t>
  </si>
  <si>
    <t>0.28 %(9.95 %)</t>
  </si>
  <si>
    <t>0.34 %(8.19 %)</t>
  </si>
  <si>
    <t>Nassau (BS )</t>
  </si>
  <si>
    <t>08:12 PM(Salaheldin Halasa got disconnected from the meeting.Reason: Network connection error. )</t>
  </si>
  <si>
    <t>0.03 %(0.91 %)</t>
  </si>
  <si>
    <t>0.15 %(1.85 %)</t>
  </si>
  <si>
    <t>09:29 PM(Dr. Salter left the meeting.Reason: Host closed the meeting. )</t>
  </si>
  <si>
    <t>0.01 %(0.7 %)</t>
  </si>
  <si>
    <t>Henry Johnston (Guest)</t>
  </si>
  <si>
    <t>08:17 PM(Henry Johnston left the meeting.Reason: left the meeting.)</t>
  </si>
  <si>
    <t>0.01 %(0.26 %)</t>
  </si>
  <si>
    <t>08:45 PM(Rene Blaha got disconnected from the meeting.Reason: Network connection error. )</t>
  </si>
  <si>
    <t>08:02 PM(COLIN Chan got disconnected from the meeting.Reason: Network connection error. )</t>
  </si>
  <si>
    <t>0.83 %(12.4 %)</t>
  </si>
  <si>
    <t>0.99 %(10.52 %)</t>
  </si>
  <si>
    <t>09:29 PM(Zoom user left the meeting.Reason: Host closed the meeting. )</t>
  </si>
  <si>
    <t>08:03 PM(John Herrholz left the meeting.Reason: left the meeting.)</t>
  </si>
  <si>
    <t>0.01 %(0.31 %)</t>
  </si>
  <si>
    <t>120*160</t>
  </si>
  <si>
    <t>Dr. Ross Carter (Guest)</t>
  </si>
  <si>
    <t>08:15 PM(Dr. Ross Carter left the meeting.Reason: left the meeting.)</t>
  </si>
  <si>
    <t>0.19 %(7.33 %)</t>
  </si>
  <si>
    <t>0.16 %(2.36 %)</t>
  </si>
  <si>
    <t>09:29 PM(P Y left the meeting.Reason: Host closed the meeting. )</t>
  </si>
  <si>
    <t>523 kbps</t>
  </si>
  <si>
    <t>0.25 %(4.68 %)</t>
  </si>
  <si>
    <t>08:33 PM(Joseph Krieger left the meeting.Reason: left the meeting.)</t>
  </si>
  <si>
    <t>0.03 %(1.53 %)</t>
  </si>
  <si>
    <t>Meeting ID: 994 218 5644  : AASCP (Guest)</t>
  </si>
  <si>
    <t>Mission (US )</t>
  </si>
  <si>
    <t>09:19 PM(Meeting ID: 994 218 5644  : AASCP left the meeting.Reason: left the meeting.)</t>
  </si>
  <si>
    <t>0.2 %(4.98 %)</t>
  </si>
  <si>
    <t>Dr. Phillip Yoo (Guest)</t>
  </si>
  <si>
    <t>09:21 PM(Dr. Phillip Yoo left the meeting.Reason: left the meeting.)</t>
  </si>
  <si>
    <t>0.21 %(5.86 %)</t>
  </si>
  <si>
    <t>0.32 %(3.61 %)</t>
  </si>
  <si>
    <t>09:29 PM(19739535179 left the meeting.Reason: left the meeting.)</t>
  </si>
  <si>
    <t>09:29 PM(Jeanne Fitzsimmons left the meeting.Reason: Host closed the meeting. )</t>
  </si>
  <si>
    <t>0.29 %(5.42 %)</t>
  </si>
  <si>
    <t>0.44 %(5.11 %)</t>
  </si>
  <si>
    <t>09:29 PM(John left the meeting.Reason: left the meeting.)</t>
  </si>
  <si>
    <t>April 7th, 2021</t>
  </si>
  <si>
    <t>John Roland, M.D.</t>
  </si>
  <si>
    <t>07:41 PM(Dylan Jaffe left the meeting.Reason: left the meeting.)</t>
  </si>
  <si>
    <t>0.01 %(0.94 %)</t>
  </si>
  <si>
    <t>Kristopher Goddard (Guest)</t>
  </si>
  <si>
    <t>07:22 PM(Kristopher Goddard left the meeting.Reason: left the meeting.)</t>
  </si>
  <si>
    <t>09:24 PM(Salaheldin Halasa left the meeting.Reason: left the meeting.)</t>
  </si>
  <si>
    <t>1920*1040</t>
  </si>
  <si>
    <t>08:12 PM(A.J. Farshchian MD got disconnected from the meeting.Reason: Network connection error. )</t>
  </si>
  <si>
    <t>0.01 %(2.3 %)</t>
  </si>
  <si>
    <t>1071 kbps</t>
  </si>
  <si>
    <t>0.03 %(0.79 %)</t>
  </si>
  <si>
    <t>09:24 PM(Martin Dayton left the meeting.Reason: Host closed the meeting. )</t>
  </si>
  <si>
    <t>21.9 %(35.16 %)</t>
  </si>
  <si>
    <t>mkontaridis (Guest)</t>
  </si>
  <si>
    <t>Utica (US )</t>
  </si>
  <si>
    <t>08:36 PM(mkontaridis left the meeting.Reason: left the meeting.)</t>
  </si>
  <si>
    <t>0.86 %(7.37 %)</t>
  </si>
  <si>
    <t>0.02 %(1.44 %)</t>
  </si>
  <si>
    <t>905 kbps</t>
  </si>
  <si>
    <t>08:35 PM(sylvan lewis got disconnected from the meeting.Reason: Network connection error. )</t>
  </si>
  <si>
    <t>1.01 %(10.41 %)</t>
  </si>
  <si>
    <t>2.07 %(7.93 %)</t>
  </si>
  <si>
    <t>711 kbps</t>
  </si>
  <si>
    <t>0.64 %(6.62 %)</t>
  </si>
  <si>
    <t>1.69 %(21.69 %)</t>
  </si>
  <si>
    <t>09:24 PM(Shel Stein left the meeting.Reason: Host closed the meeting. )</t>
  </si>
  <si>
    <t>Edwin tanihaha (Guest)</t>
  </si>
  <si>
    <t>Jakarta (ID )</t>
  </si>
  <si>
    <t>07:55 PM(Edwin tanihaha left the meeting.Reason: left the meeting.)</t>
  </si>
  <si>
    <t>0.71 %(7.71 %)</t>
  </si>
  <si>
    <t>0.47 %(4.65 %)</t>
  </si>
  <si>
    <t>09:24 PM(Patrick left the meeting.Reason: Host closed the meeting. )</t>
  </si>
  <si>
    <t>Amy Lucas (Guest)</t>
  </si>
  <si>
    <t>Wathena (US )</t>
  </si>
  <si>
    <t>09:24 PM(Amy Lucas left the meeting.Reason: Host closed the meeting. )</t>
  </si>
  <si>
    <t>0.01 %(1.38 %)</t>
  </si>
  <si>
    <t>Henry Johnston MD (Guest)</t>
  </si>
  <si>
    <t>07:42 PM(Henry Johnston MD left the meeting.Reason: left the meeting.)</t>
  </si>
  <si>
    <t>1.98 %(32.12 %)</t>
  </si>
  <si>
    <t>3.27 %(37.86 %)</t>
  </si>
  <si>
    <t>10.4 %(46.18 %)</t>
  </si>
  <si>
    <t>07:45 PM(iPhone left the meeting.Reason: left the meeting.)</t>
  </si>
  <si>
    <t>07:58 PM(Kenneth Scott got disconnected from the meeting.Reason: Network connection error. )</t>
  </si>
  <si>
    <t>0.11 %(1.68 %)</t>
  </si>
  <si>
    <t>0.96 %(5.8 %)</t>
  </si>
  <si>
    <t>aldoserafini (Guest)</t>
  </si>
  <si>
    <t>08:36 PM(aldoserafini left the meeting.Reason: left the meeting.)</t>
  </si>
  <si>
    <t>0.67 %(11.28 %)</t>
  </si>
  <si>
    <t>0.71 %(10.4 %)</t>
  </si>
  <si>
    <t>Leigh St. Petery (Guest)</t>
  </si>
  <si>
    <t>07:51 PM(Leigh St. Petery left the meeting.Reason: left the meeting.)</t>
  </si>
  <si>
    <t>07:35 PM(long12short4@gmail.com left the meeting.Reason: left the meeting.)</t>
  </si>
  <si>
    <t>Karen (Guest)</t>
  </si>
  <si>
    <t>08:48 PM(Karen left the meeting.Reason: left the meeting.)</t>
  </si>
  <si>
    <t>0.43 %(4.36 %)</t>
  </si>
  <si>
    <t>0.67 %(3.39 %)</t>
  </si>
  <si>
    <t>07:47 PM(Tim Morris got disconnected from the meeting.Reason: Network connection error. )</t>
  </si>
  <si>
    <t>09:24 PM(Rene Blaha left the meeting.Reason: Host closed the meeting. )</t>
  </si>
  <si>
    <t>0.11 %(3.92 %)</t>
  </si>
  <si>
    <t>660 kbps</t>
  </si>
  <si>
    <t>0.16 %(5.29 %)</t>
  </si>
  <si>
    <t>08:54 PM(William's iPhone left the meeting.Reason: left the meeting.)</t>
  </si>
  <si>
    <t>0.37 %(2.62 %)</t>
  </si>
  <si>
    <t>0.01 %(0.34 %)</t>
  </si>
  <si>
    <t>08:03 PM(Dr John Roland left the meeting.Reason: left the meeting.)</t>
  </si>
  <si>
    <t>3.14 %(18.24 %)</t>
  </si>
  <si>
    <t>3.4 %(20.92 %)</t>
  </si>
  <si>
    <t>0.08 %(2.83 %)</t>
  </si>
  <si>
    <t>08:32 PM(sylvanlewis left the meeting.Reason: left the meeting.)</t>
  </si>
  <si>
    <t>0.01 %(0.9 %)</t>
  </si>
  <si>
    <t>512 kbps</t>
  </si>
  <si>
    <t>0.18 %(2.68 %)</t>
  </si>
  <si>
    <t>0.37 %(8.75 %)</t>
  </si>
  <si>
    <t>Eustis (US )</t>
  </si>
  <si>
    <t>08:50 PM(Lisa Henning got disconnected from the meeting.Reason: Network connection error. )</t>
  </si>
  <si>
    <t>0.04 %(2.01 %)</t>
  </si>
  <si>
    <t>0.02 %(0.42 %)</t>
  </si>
  <si>
    <t>07:54 PM(19739535179 left the meeting.Reason: left the meeting.)</t>
  </si>
  <si>
    <t>08:30 PM(Richards iPhone left the meeting.Reason: left the meeting.)</t>
  </si>
  <si>
    <t>0.13 %(2.14 %)</t>
  </si>
  <si>
    <t>341 kbps</t>
  </si>
  <si>
    <t>0.24 %(2.57 %)</t>
  </si>
  <si>
    <t>09:24 PM(Zoom user left the meeting.Reason: Host closed the meeting. )</t>
  </si>
  <si>
    <t>0.02 %(0.52 %)</t>
  </si>
  <si>
    <t>09:24 PM(Dr. Salter left the meeting.Reason: Host closed the meeting. )</t>
  </si>
  <si>
    <t>08:53 PM(Mary Ellen O'Brien left the meeting.Reason: left the meeting.)</t>
  </si>
  <si>
    <t>0.05 %(3.05 %)</t>
  </si>
  <si>
    <t>09:24 PM(SEAN’s iPhone left the meeting.Reason: left the meeting.)</t>
  </si>
  <si>
    <t>0.27 %(4.18 %)</t>
  </si>
  <si>
    <t>08:30 PM(COLIN Chan got disconnected from the meeting.Reason: Network connection error. )</t>
  </si>
  <si>
    <t>iPhone7149060680 (Guest)</t>
  </si>
  <si>
    <t>09:01 PM(iPhone7149060680 left the meeting.Reason: left the meeting.)</t>
  </si>
  <si>
    <t>0.59 %(22.54 %)</t>
  </si>
  <si>
    <t>0.7 %(6.2 %)</t>
  </si>
  <si>
    <t>18507668808 (Guest)</t>
  </si>
  <si>
    <t>09:24 PM(18507668808 left the meeting.Reason: left the meeting.)</t>
  </si>
  <si>
    <t>jsung (Guest)</t>
  </si>
  <si>
    <t>07:58 PM(jsung left the meeting.Reason: left the meeting.)</t>
  </si>
  <si>
    <t>March 31st, 2021</t>
  </si>
  <si>
    <t>Maria I. Kontaridis, Ph.D.</t>
  </si>
  <si>
    <t>09:04 PM(Ricky Bahl left the meeting.Reason: left the meeting.)</t>
  </si>
  <si>
    <t>0.85 %(9.69 %)</t>
  </si>
  <si>
    <t>2.23 %(20.17 %)</t>
  </si>
  <si>
    <t>1440*816</t>
  </si>
  <si>
    <t>09:16 PM(A.J. Farshchian MD left the meeting.Reason: Host ended the meeting.)</t>
  </si>
  <si>
    <t>0.05 %(2.65 %)</t>
  </si>
  <si>
    <t>0.29 %(3.23 %)</t>
  </si>
  <si>
    <t>861 kbps</t>
  </si>
  <si>
    <t>Jasper (US )</t>
  </si>
  <si>
    <t>09:15 PM(Carol left the meeting.Reason: left the meeting.)</t>
  </si>
  <si>
    <t>08:41 PM(sylvan lewis left the meeting.Reason: left the meeting.)</t>
  </si>
  <si>
    <t>0.11 %(1.43 %)</t>
  </si>
  <si>
    <t>0.36 %(14.22 %)</t>
  </si>
  <si>
    <t>07:27 PM(iPhone left the meeting.Reason: left the meeting.)</t>
  </si>
  <si>
    <t>628 kbps</t>
  </si>
  <si>
    <t>47.6 %(99.6 %)</t>
  </si>
  <si>
    <t>21.4 %(99.2 %)</t>
  </si>
  <si>
    <t>08:06 PM(long12short4@gmail.com left the meeting.Reason: left the meeting.)</t>
  </si>
  <si>
    <t>07:28 PM(iPhone left the meeting.Reason: left the meeting.)</t>
  </si>
  <si>
    <t>09:16 PM(Martin Dayton left the meeting.Reason: Host closed the meeting. )</t>
  </si>
  <si>
    <t>302 kbps</t>
  </si>
  <si>
    <t>09:16 PM(Shel Stein left the meeting.Reason: Host closed the meeting. )</t>
  </si>
  <si>
    <t>08:02 PM(Thomas Inckedon left the meeting.Reason: left the meeting.)</t>
  </si>
  <si>
    <t>0.21 %(6.45 %)</t>
  </si>
  <si>
    <t>0.3 %(7.44 %)</t>
  </si>
  <si>
    <t>08:03 PM(Kumar iPhone left the meeting.Reason: left the meeting.)</t>
  </si>
  <si>
    <t>0.07 %(0.56 %)</t>
  </si>
  <si>
    <t>09:05 PM(William Song left the meeting.Reason: left the meeting.)</t>
  </si>
  <si>
    <t>0.22 %(7.83 %)</t>
  </si>
  <si>
    <t>0.29 %(7.29 %)</t>
  </si>
  <si>
    <t>09:16 PM(Colleen Galvin left the meeting.Reason: Host closed the meeting. )</t>
  </si>
  <si>
    <t>0.2 %(9.15 %)</t>
  </si>
  <si>
    <t>0.16 %(4.0 %)</t>
  </si>
  <si>
    <t>0.02 %(1.84 %)</t>
  </si>
  <si>
    <t>07:32 PM(Salaheldin Halasa got disconnected from the meeting.Reason: Network connection error. )</t>
  </si>
  <si>
    <t>Giovanni (Guest)</t>
  </si>
  <si>
    <t>09:16 PM(Giovanni left the meeting.Reason: Host closed the meeting. )</t>
  </si>
  <si>
    <t>0.03 %(1.21 %)</t>
  </si>
  <si>
    <t>0.07 %(1.83 %)</t>
  </si>
  <si>
    <t>07:38 PM(19739535179 left the meeting.Reason: left the meeting.)</t>
  </si>
  <si>
    <t>09:16 PM(Dilip left the meeting.Reason: Host closed the meeting. )</t>
  </si>
  <si>
    <t>08:06 PM(Joseph Krieger left the meeting.Reason: left the meeting.)</t>
  </si>
  <si>
    <t>0.01 %(1.59 %)</t>
  </si>
  <si>
    <t>0.05 %(0.89 %)</t>
  </si>
  <si>
    <t>09:15 PM(a crouch left the meeting.Reason: left the meeting.)</t>
  </si>
  <si>
    <t>3.58 %(15.25 %)</t>
  </si>
  <si>
    <t>3.2 %(16.47 %)</t>
  </si>
  <si>
    <t>08:31 PM(Tom Yarema left the meeting.Reason: left the meeting.)</t>
  </si>
  <si>
    <t>09:16 PM(ISSAM K left the meeting.Reason: Host closed the meeting. )</t>
  </si>
  <si>
    <t>0.18 %(1.82 %)</t>
  </si>
  <si>
    <t>3.08 %(16.04 %)</t>
  </si>
  <si>
    <t>Kevin Bethel (Guest)</t>
  </si>
  <si>
    <t>Freeport (BS )</t>
  </si>
  <si>
    <t>08:03 PM(Kevin Bethel left the meeting.Reason: left the meeting.)</t>
  </si>
  <si>
    <t>0.15 %(5.94 %)</t>
  </si>
  <si>
    <t>0.18 %(2.69 %)</t>
  </si>
  <si>
    <t>Gerhard (Guest)</t>
  </si>
  <si>
    <t>09:16 PM(Gerhard left the meeting.Reason: Host closed the meeting. )</t>
  </si>
  <si>
    <t>0.1 %(3.9 %)</t>
  </si>
  <si>
    <t>0.11 %(3.03 %)</t>
  </si>
  <si>
    <t>09:16 PM(KALPANA PATEL left the meeting.Reason: Host closed the meeting. )</t>
  </si>
  <si>
    <t>0.03 %(1.38 %)</t>
  </si>
  <si>
    <t>09:04 PM(Dr Cruz got disconnected from the meeting.Reason: Network connection error. )</t>
  </si>
  <si>
    <t>0.06 %(2.37 %)</t>
  </si>
  <si>
    <t>0.12 %(1.63 %)</t>
  </si>
  <si>
    <t>Jackson (US )</t>
  </si>
  <si>
    <t>08:07 PM(FIRRIMup™ Doctors left the meeting.Reason: left the meeting.)</t>
  </si>
  <si>
    <t>09:16 PM(Zoom user left the meeting.Reason: Host closed the meeting. )</t>
  </si>
  <si>
    <t>08:16 PM(iPhone left the meeting.Reason: left the meeting.)</t>
  </si>
  <si>
    <t>0.31 %(5.67 %)</t>
  </si>
  <si>
    <t>09:16 PM(Christine Salter MD left the meeting.Reason: Host closed the meeting. )</t>
  </si>
  <si>
    <t>08:20 PM(William Clearfield left the meeting.Reason: left the meeting.)</t>
  </si>
  <si>
    <t>09:16 PM(iPhone left the meeting.Reason: Host closed the meeting. )</t>
  </si>
  <si>
    <t>0.12 %(1.24 %)</t>
  </si>
  <si>
    <t>Sanjeev Batra (Guest)</t>
  </si>
  <si>
    <t>Coalinga (US )</t>
  </si>
  <si>
    <t>08:42 PM(Sanjeev Batra left the meeting.Reason: left the meeting.)</t>
  </si>
  <si>
    <t>09:16 PM(Kalpana's iphone left the meeting.Reason: Host closed the meeting. )</t>
  </si>
  <si>
    <t>09:16 PM(nayade acosta left the meeting.Reason: Host closed the meeting. )</t>
  </si>
  <si>
    <t>0.02 %(1.9 %)</t>
  </si>
  <si>
    <t>09:16 PM(Eric left the meeting.Reason: Host closed the meeting. )</t>
  </si>
  <si>
    <t>0.05 %(1.58 %)</t>
  </si>
  <si>
    <t>0.21 %(2.1 %)</t>
  </si>
  <si>
    <t>March 24th, 2021</t>
  </si>
  <si>
    <t>Issam Khayata, M.D.</t>
  </si>
  <si>
    <t>09:38 PM(Shanky Adams left the meeting.Reason: Host closed the meeting. )</t>
  </si>
  <si>
    <t>Richard Willner (Guest)</t>
  </si>
  <si>
    <t>Kenner (US )</t>
  </si>
  <si>
    <t>08:49 PM(Richard Willner left the meeting.Reason: left the meeting.)</t>
  </si>
  <si>
    <t>0.22 %(5.06 %)</t>
  </si>
  <si>
    <t>314*438</t>
  </si>
  <si>
    <t>0.04 %(2.59 %)</t>
  </si>
  <si>
    <t>09:31 PM(Colleen Galvin left the meeting.Reason: left the meeting.)</t>
  </si>
  <si>
    <t>0.09 %(5.24 %)</t>
  </si>
  <si>
    <t>0.06 %(1.29 %)</t>
  </si>
  <si>
    <t>0.09 %(4.56 %)</t>
  </si>
  <si>
    <t>0.16 %(4.28 %)</t>
  </si>
  <si>
    <t>Lansing (US )</t>
  </si>
  <si>
    <t>07:32 PM(iPhone got disconnected from the meeting.Reason: Network connection error. )</t>
  </si>
  <si>
    <t>1394 ms</t>
  </si>
  <si>
    <t>1172 ms</t>
  </si>
  <si>
    <t>2.38 %(25.76 %)</t>
  </si>
  <si>
    <t>1.29 %(23.57 %)</t>
  </si>
  <si>
    <t>09:38 PM(DRCOLE left the meeting.Reason: Host closed the meeting. )</t>
  </si>
  <si>
    <t>0.04 %(2.2 %)</t>
  </si>
  <si>
    <t>07:50 PM(RejuvaYou Medical got disconnected from the meeting.Reason: Network connection error. )</t>
  </si>
  <si>
    <t>1.08 %(9.43 %)</t>
  </si>
  <si>
    <t>476 kbps</t>
  </si>
  <si>
    <t>0.32 %(4.12 %)</t>
  </si>
  <si>
    <t>Jeffrey Dach (Guest)</t>
  </si>
  <si>
    <t>09:03 PM(Jeffrey Dach left the meeting.Reason: left the meeting.)</t>
  </si>
  <si>
    <t>612 kbps</t>
  </si>
  <si>
    <t>09:38 PM(Dr. Salter left the meeting.Reason: Host closed the meeting. )</t>
  </si>
  <si>
    <t>615 kbps</t>
  </si>
  <si>
    <t>641 kbps</t>
  </si>
  <si>
    <t>15612835451 (Guest)</t>
  </si>
  <si>
    <t>08:19 PM(15612835451 left the meeting.Reason: left the meeting.)</t>
  </si>
  <si>
    <t>0.69 %(5.98 %)</t>
  </si>
  <si>
    <t>609 kbps</t>
  </si>
  <si>
    <t>1.14 %(9.06 %)</t>
  </si>
  <si>
    <t>08:21 PM(Kalpana's iphone left the meeting.Reason: left the meeting.)</t>
  </si>
  <si>
    <t>0.07 %(3.46 %)</t>
  </si>
  <si>
    <t>0.17 %(4.17 %)</t>
  </si>
  <si>
    <t>09:38 PM(acrouch left the meeting.Reason: Host closed the meeting. )</t>
  </si>
  <si>
    <t>0.35 %(6.06 %)</t>
  </si>
  <si>
    <t>0.26 %(5.61 %)</t>
  </si>
  <si>
    <t>09:20 PM(Ramesh Kumar left the meeting.Reason: left the meeting.)</t>
  </si>
  <si>
    <t>0.1 %(2.11 %)</t>
  </si>
  <si>
    <t>2.15 %(15.83 %)</t>
  </si>
  <si>
    <t>0.1 %(2.6 %)</t>
  </si>
  <si>
    <t>Galaxy S10 (Guest)</t>
  </si>
  <si>
    <t>08:19 PM(Galaxy S10 got disconnected from the meeting.Reason: Network connection error. )</t>
  </si>
  <si>
    <t>1.78 %(12.12 %)</t>
  </si>
  <si>
    <t>09:38 PM(Kenneth Scott left the meeting.Reason: Host closed the meeting. )</t>
  </si>
  <si>
    <t>08:02 PM(iPhone got disconnected from the meeting.Reason: Network connection error. )</t>
  </si>
  <si>
    <t>0.04 %(3.13 %)</t>
  </si>
  <si>
    <t>09:38 PM(David Konn left the meeting.Reason: left the meeting.)</t>
  </si>
  <si>
    <t>0.04 %(0.71 %)</t>
  </si>
  <si>
    <t>08:04 PM(Carol left the meeting.Reason: left the meeting.)</t>
  </si>
  <si>
    <t>07:53 PM(William Song got disconnected from the meeting.Reason: Network connection error. )</t>
  </si>
  <si>
    <t>0.09 %(3.81 %)</t>
  </si>
  <si>
    <t>09:38 PM(William Clearfield left the meeting.Reason: Host closed the meeting. )</t>
  </si>
  <si>
    <t>1110 kbps</t>
  </si>
  <si>
    <t>09:38 PM(Kalpana left the meeting.Reason: Host closed the meeting. )</t>
  </si>
  <si>
    <t>09:38 PM(PRP Skincare left the meeting.Reason: Host closed the meeting. )</t>
  </si>
  <si>
    <t>08:38 PM(9942185644 got disconnected from the meeting.Reason: Network connection error. )</t>
  </si>
  <si>
    <t>1.91 %(8.76 %)</t>
  </si>
  <si>
    <t>08:37 PM(13072510502 left the meeting.Reason: left the meeting.)</t>
  </si>
  <si>
    <t>08:52 PM(Thomas Inckedon got disconnected from the meeting.Reason: Network connection error. )</t>
  </si>
  <si>
    <t>0.31 %(5.52 %)</t>
  </si>
  <si>
    <t>0.7 %(19.2 %)</t>
  </si>
  <si>
    <t>0.21 %(6.98 %)</t>
  </si>
  <si>
    <t>09:38 PM(Dr Cruz left the meeting.Reason: Host closed the meeting. )</t>
  </si>
  <si>
    <t>0.04 %(2.09 %)</t>
  </si>
  <si>
    <t>599 kbps</t>
  </si>
  <si>
    <t>0.03 %(2.07 %)</t>
  </si>
  <si>
    <t>07:45 PM(COLIN Chan got disconnected from the meeting.Reason: Network connection error. )</t>
  </si>
  <si>
    <t>07:47 PM(Michael Bernui’s iPhone got disconnected from the meeting.Reason: Network connection error. )</t>
  </si>
  <si>
    <t>klatz’s iPhone (Guest)</t>
  </si>
  <si>
    <t>08:04 PM(klatz’s iPhone left the meeting.Reason: left the meeting.)</t>
  </si>
  <si>
    <t>3.54 %(13.64 %)</t>
  </si>
  <si>
    <t>3.9 %(14.2 %)</t>
  </si>
  <si>
    <t>0.05 %(3.61 %)</t>
  </si>
  <si>
    <t>07:50 PM(Joseph Farshchian got disconnected from the meeting.Reason: Network connection error. )</t>
  </si>
  <si>
    <t>Michele (Guest)</t>
  </si>
  <si>
    <t>Reston (US )</t>
  </si>
  <si>
    <t>09:04 PM(Michele left the meeting.Reason: left the meeting.)</t>
  </si>
  <si>
    <t>07:58 PM(Marta Garcia Contreras left the meeting.Reason: left the meeting.)</t>
  </si>
  <si>
    <t>2.0 %(59.5 %)</t>
  </si>
  <si>
    <t>0.3 %(15.57 %)</t>
  </si>
  <si>
    <t>08:04 PM(Gerald Natzke left the meeting.Reason: left the meeting.)</t>
  </si>
  <si>
    <t>0.56 %(9.54 %)</t>
  </si>
  <si>
    <t>0.67 %(5.53 %)</t>
  </si>
  <si>
    <t>09:26 PM(long12short4@gmail.com left the meeting.Reason: left the meeting.)</t>
  </si>
  <si>
    <t>0.03 %(1.42 %)</t>
  </si>
  <si>
    <t>501 kbps</t>
  </si>
  <si>
    <t>0.05 %(1.52 %)</t>
  </si>
  <si>
    <t>08:24 PM(Eric got disconnected from the meeting.Reason: Network connection error. )</t>
  </si>
  <si>
    <t>0.18 %(3.96 %)</t>
  </si>
  <si>
    <t>1.5 %(9.8 %)</t>
  </si>
  <si>
    <t>08:43 PM(Michael Karlfeldt left the meeting.Reason: left the meeting.)</t>
  </si>
  <si>
    <t>0.15 %(5.71 %)</t>
  </si>
  <si>
    <t>09:38 PM(Thomas's iPhone left the meeting.Reason: Host closed the meeting. )</t>
  </si>
  <si>
    <t>0.34 %(7.38 %)</t>
  </si>
  <si>
    <t>0.09 %(4.79 %)</t>
  </si>
  <si>
    <t>09:38 PM(Tom Yarema left the meeting.Reason: Host closed the meeting. )</t>
  </si>
  <si>
    <t>09:25 PM(charlie left the meeting.Reason: left the meeting.)</t>
  </si>
  <si>
    <t>09:10 PM(iPhone left the meeting.Reason: left the meeting.)</t>
  </si>
  <si>
    <t>0.58 %(18.38 %)</t>
  </si>
  <si>
    <t>0.8 %(18.93 %)</t>
  </si>
  <si>
    <t>09:38 PM(CC left the meeting.Reason: Host closed the meeting. )</t>
  </si>
  <si>
    <t>09:38 PM(17276435716 left the meeting.Reason: left the meeting.)</t>
  </si>
  <si>
    <t>Ashlyn (Guest)</t>
  </si>
  <si>
    <t>09:35 PM(Ashlyn left the meeting.Reason: left the meeting.)</t>
  </si>
  <si>
    <t>Jeffery Dach, M.D.</t>
  </si>
  <si>
    <t>March 17th, 2021</t>
  </si>
  <si>
    <t>08:58 PM(Shanky Adams left the meeting.Reason: Host closed the meeting. )</t>
  </si>
  <si>
    <t>0.12 %(4.91 %)</t>
  </si>
  <si>
    <t>636 kbps</t>
  </si>
  <si>
    <t>0.33 %(10.93 %)</t>
  </si>
  <si>
    <t>08:51 PM(A.J. Farshchian MD left the meeting.Reason: left the meeting.)</t>
  </si>
  <si>
    <t>0.62 %(3.45 %)</t>
  </si>
  <si>
    <t>0.12 %(1.95 %)</t>
  </si>
  <si>
    <t>1.0 %(4.0 %)</t>
  </si>
  <si>
    <t>08:33 PM(Forrest Lanchbury got disconnected from the meeting.Reason: Network connection error. )</t>
  </si>
  <si>
    <t>0.01 %(0.07 %)</t>
  </si>
  <si>
    <t>08:56 PM(Carol left the meeting.Reason: left the meeting.)</t>
  </si>
  <si>
    <t>07:36 PM(susan janssens left the meeting.Reason: left the meeting.)</t>
  </si>
  <si>
    <t>0.48 %(5.69 %)</t>
  </si>
  <si>
    <t>0.61 %(4.25 %)</t>
  </si>
  <si>
    <t>Draper (US )</t>
  </si>
  <si>
    <t>07:29 PM(Kalpana's iphone left the meeting.Reason: left the meeting.)</t>
  </si>
  <si>
    <t>0.18 %(6.47 %)</t>
  </si>
  <si>
    <t>1.92 %(21.21 %)</t>
  </si>
  <si>
    <t>Oak Park (US )</t>
  </si>
  <si>
    <t>07:23 PM(long12short4@gmail.com got disconnected from the meeting.Reason: Network connection error. )</t>
  </si>
  <si>
    <t>07:47 PM(William Song left the meeting.Reason: left the meeting.)</t>
  </si>
  <si>
    <t>0.2 %(10.26 %)</t>
  </si>
  <si>
    <t>0.4 %(1.5 %)</t>
  </si>
  <si>
    <t>0.2 %(2.4 %)</t>
  </si>
  <si>
    <t>0.05 %(2.6 %)</t>
  </si>
  <si>
    <t>08:46 PM(Salaheldin Halasa left the meeting.Reason: left the meeting.)</t>
  </si>
  <si>
    <t>0.05 %(1.55 %)</t>
  </si>
  <si>
    <t>0.11 %(2.32 %)</t>
  </si>
  <si>
    <t>0.06 %(1.22 %)</t>
  </si>
  <si>
    <t>jack jacobs (Guest)</t>
  </si>
  <si>
    <t>08:32 PM(jack jacobs left the meeting.Reason: left the meeting.)</t>
  </si>
  <si>
    <t>0.01 %(1.7 %)</t>
  </si>
  <si>
    <t>0.06 %(2.94 %)</t>
  </si>
  <si>
    <t>08:58 PM(Cheryl Ortel left the meeting.Reason: Host closed the meeting. )</t>
  </si>
  <si>
    <t>0.17 %(4.4 %)</t>
  </si>
  <si>
    <t>08:58 PM(Shel Stein left the meeting.Reason: Host closed the meeting. )</t>
  </si>
  <si>
    <t>0.02 %(0.18 %)</t>
  </si>
  <si>
    <t>Megan Fine (Guest)</t>
  </si>
  <si>
    <t>Hugo (US )</t>
  </si>
  <si>
    <t>08:08 PM(Megan Fine left the meeting.Reason: left the meeting.)</t>
  </si>
  <si>
    <t>0.3 %(2.53 %)</t>
  </si>
  <si>
    <t>08:58 PM(Kalpana left the meeting.Reason: Host closed the meeting. )</t>
  </si>
  <si>
    <t>08:58 PM(19739535179 left the meeting.Reason: left the meeting.)</t>
  </si>
  <si>
    <t>07:53 PM(Marta Garcia Contreras got disconnected from the meeting.Reason: Network connection error. )</t>
  </si>
  <si>
    <t>0.39 %(10.8 %)</t>
  </si>
  <si>
    <t>08:26 PM(Lisa Henning left the meeting.Reason: left the meeting.)</t>
  </si>
  <si>
    <t>07:42 PM(Christine Peterson left the meeting.Reason: left the meeting.)</t>
  </si>
  <si>
    <t>0.05 %(2.56 %)</t>
  </si>
  <si>
    <t>08:34 PM(Jeanne Fitzsimmons got disconnected from the meeting.Reason: Network connection error. )</t>
  </si>
  <si>
    <t>0.15 %(5.86 %)</t>
  </si>
  <si>
    <t>0.24 %(2.0 %)</t>
  </si>
  <si>
    <t>08:58 PM(warren bleiweissg left the meeting.Reason: Host closed the meeting. )</t>
  </si>
  <si>
    <t>0.02 %(0.19 %)</t>
  </si>
  <si>
    <t>08:50 PM(Kenneth Scott left the meeting.Reason: left the meeting.)</t>
  </si>
  <si>
    <t>08:58 PM(nayade acosta left the meeting.Reason: Host closed the meeting. )</t>
  </si>
  <si>
    <t>0.05 %(0.94 %)</t>
  </si>
  <si>
    <t>The Boston Stem Cell Center Educator (Guest)</t>
  </si>
  <si>
    <t>07:48 PM(The Boston Stem Cell Center Educator left the meeting.Reason: left the meeting.)</t>
  </si>
  <si>
    <t>08:52 PM(Eric left the meeting.Reason: left the meeting.)</t>
  </si>
  <si>
    <t>0.02 %(2.57 %)</t>
  </si>
  <si>
    <t>0.05 %(0.7 %)</t>
  </si>
  <si>
    <t>08:58 PM(a crouch left the meeting.Reason: left the meeting.)</t>
  </si>
  <si>
    <t>0.63 %(5.67 %)</t>
  </si>
  <si>
    <t>0.56 %(4.18 %)</t>
  </si>
  <si>
    <t>08:58 PM(Rita Zachelmayer left the meeting.Reason: Host closed the meeting. )</t>
  </si>
  <si>
    <t>0.34 %(12.79 %)</t>
  </si>
  <si>
    <t>0.37 %(7.47 %)</t>
  </si>
  <si>
    <t>08:58 PM(Rene Blaha left the meeting.Reason: left the meeting.)</t>
  </si>
  <si>
    <t>0.18 %(3.86 %)</t>
  </si>
  <si>
    <t>0.34 %(1.62 %)</t>
  </si>
  <si>
    <t>08:23 PM(iPhone left the meeting.Reason: left the meeting.)</t>
  </si>
  <si>
    <t>0.28 %(3.5 %)</t>
  </si>
  <si>
    <t>08:51 PM(Gerald Natzke left the meeting.Reason: left the meeting.)</t>
  </si>
  <si>
    <t>0.35 %(13.98 %)</t>
  </si>
  <si>
    <t>0.49 %(13.64 %)</t>
  </si>
  <si>
    <t>08:28 PM(William's iPhone left the meeting.Reason: left the meeting.)</t>
  </si>
  <si>
    <t>0.05 %(0.75 %)</t>
  </si>
  <si>
    <t>08:33 PM(Dr Cruz left the meeting.Reason: left the meeting.)</t>
  </si>
  <si>
    <t>0.01 %(1.81 %)</t>
  </si>
  <si>
    <t>07:40 PM(Don Buford left the meeting.Reason: left the meeting.)</t>
  </si>
  <si>
    <t>151 ms</t>
  </si>
  <si>
    <t>0.6 %(23.6 %)</t>
  </si>
  <si>
    <t>Emma Roldán Sepulveda (Guest)</t>
  </si>
  <si>
    <t>Caguas (PR )</t>
  </si>
  <si>
    <t>08:22 PM(Emma Roldán Sepulveda left the meeting.Reason: left the meeting.)</t>
  </si>
  <si>
    <t>0.33 %(6.08 %)</t>
  </si>
  <si>
    <t>0.95 %(3.35 %)</t>
  </si>
  <si>
    <t>08:32 PM(Dr Gates left the meeting.Reason: left the meeting.)</t>
  </si>
  <si>
    <t>Nan’s iPad (Guest)</t>
  </si>
  <si>
    <t>Carolina Beach (US )</t>
  </si>
  <si>
    <t>08:44 PM(Nan’s iPad left the meeting.Reason: left the meeting.)</t>
  </si>
  <si>
    <t>427 kbps</t>
  </si>
  <si>
    <t>0.06 %(0.2 %)</t>
  </si>
  <si>
    <t>08:58 PM(David Konn left the meeting.Reason: left the meeting.)</t>
  </si>
  <si>
    <t>0.09 %(1.22 %)</t>
  </si>
  <si>
    <t>08:27 PM(PRP Skincare left the meeting.Reason: left the meeting.)</t>
  </si>
  <si>
    <t>08:58 PM(KALPANA PATEL left the meeting.Reason: Host closed the meeting. )</t>
  </si>
  <si>
    <t>Amaliya Santiago (Guest)</t>
  </si>
  <si>
    <t>Burbank (US )</t>
  </si>
  <si>
    <t>08:08 PM(Amaliya Santiago got disconnected from the meeting.Reason: Network connection error. )</t>
  </si>
  <si>
    <t>dan (Guest)</t>
  </si>
  <si>
    <t>08:49 PM(dan left the meeting.Reason: left the meeting.)</t>
  </si>
  <si>
    <t>Galaxy S10+ (Guest)</t>
  </si>
  <si>
    <t>08:31 PM(Galaxy S10+ got disconnected from the meeting.Reason: Network connection error. )</t>
  </si>
  <si>
    <t>Barry's iPhone (Guest)</t>
  </si>
  <si>
    <t>08:25 PM(Barry's iPhone left the meeting.Reason: left the meeting.)</t>
  </si>
  <si>
    <t>1.1 %(5.4 %)</t>
  </si>
  <si>
    <t>1.0 %(6.0 %)</t>
  </si>
  <si>
    <t>08:32 PM(jim r  listening left the meeting.Reason: left the meeting.)</t>
  </si>
  <si>
    <t>0.39 %(7.64 %)</t>
  </si>
  <si>
    <t>0.18 %(0.48 %)</t>
  </si>
  <si>
    <t>0.06 %(2.96 %)</t>
  </si>
  <si>
    <t>08:36 PM(Mary Ellen O'Brien left the meeting.Reason: left the meeting.)</t>
  </si>
  <si>
    <t>0.07 %(1.6 %)</t>
  </si>
  <si>
    <t>Jack Jacobs, Ph.D.</t>
  </si>
  <si>
    <t>March 10th, 2021</t>
  </si>
  <si>
    <t>Date</t>
  </si>
  <si>
    <t>Users</t>
  </si>
  <si>
    <t>Zoom User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</si>
</sst>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1"/>
    <xf numFmtId="22" fontId="1" fillId="0" borderId="0" xfId="0" applyNumberFormat="1" applyFont="1"/>
    <xf numFmtId="18" fontId="1" fillId="0" borderId="0" xfId="0" applyNumberFormat="1" applyFont="1"/>
    <xf numFmtId="21" fontId="1" fillId="0" borderId="0" xfId="0" applyNumberFormat="1" applyFont="1"/>
    <xf numFmtId="9" fontId="1" fillId="0" borderId="0" xfId="0" applyNumberFormat="1" applyFont="1"/>
    <xf numFmtId="0" fontId="0" fillId="0" borderId="0" xfId="0" applyAlignment="1">
      <alignment horizontal="center"/>
    </xf>
    <xf numFmtId="16" fontId="0" fillId="0" borderId="0" xfId="0" applyNumberFormat="1"/>
  </cellXfs>
  <cellStyles count="2">
    <cellStyle name="Hyperli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0516682426211E-2"/>
          <c:y val="1.214967042353415E-2"/>
          <c:w val="0.93775289976855414"/>
          <c:h val="0.84234063039293483"/>
        </c:manualLayout>
      </c:layout>
      <c:lineChart>
        <c:grouping val="standard"/>
        <c:varyColors val="0"/>
        <c:ser>
          <c:idx val="0"/>
          <c:order val="0"/>
          <c:tx>
            <c:strRef>
              <c:f>Graph!$E$4</c:f>
              <c:strCache>
                <c:ptCount val="1"/>
                <c:pt idx="0">
                  <c:v>Users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Graph!$D$5:$D$28</c:f>
              <c:numCache>
                <c:formatCode>d\-mmm</c:formatCode>
                <c:ptCount val="24"/>
                <c:pt idx="0">
                  <c:v>44363</c:v>
                </c:pt>
                <c:pt idx="1">
                  <c:v>44356</c:v>
                </c:pt>
                <c:pt idx="2">
                  <c:v>44349</c:v>
                </c:pt>
                <c:pt idx="3">
                  <c:v>44342</c:v>
                </c:pt>
                <c:pt idx="4">
                  <c:v>44335</c:v>
                </c:pt>
                <c:pt idx="5">
                  <c:v>44328</c:v>
                </c:pt>
                <c:pt idx="6">
                  <c:v>44321</c:v>
                </c:pt>
                <c:pt idx="7">
                  <c:v>44314</c:v>
                </c:pt>
                <c:pt idx="8">
                  <c:v>44307</c:v>
                </c:pt>
                <c:pt idx="9">
                  <c:v>44300</c:v>
                </c:pt>
                <c:pt idx="10">
                  <c:v>44293</c:v>
                </c:pt>
                <c:pt idx="11">
                  <c:v>44286</c:v>
                </c:pt>
                <c:pt idx="12">
                  <c:v>44279</c:v>
                </c:pt>
                <c:pt idx="13">
                  <c:v>44272</c:v>
                </c:pt>
                <c:pt idx="14">
                  <c:v>44265</c:v>
                </c:pt>
                <c:pt idx="15">
                  <c:v>44258</c:v>
                </c:pt>
                <c:pt idx="16">
                  <c:v>44251</c:v>
                </c:pt>
                <c:pt idx="17">
                  <c:v>44244</c:v>
                </c:pt>
                <c:pt idx="18">
                  <c:v>44237</c:v>
                </c:pt>
                <c:pt idx="19">
                  <c:v>44230</c:v>
                </c:pt>
                <c:pt idx="20">
                  <c:v>44223</c:v>
                </c:pt>
                <c:pt idx="21">
                  <c:v>44216</c:v>
                </c:pt>
                <c:pt idx="22">
                  <c:v>44209</c:v>
                </c:pt>
                <c:pt idx="23">
                  <c:v>44202</c:v>
                </c:pt>
              </c:numCache>
            </c:numRef>
          </c:cat>
          <c:val>
            <c:numRef>
              <c:f>Graph!$E$5:$E$28</c:f>
              <c:numCache>
                <c:formatCode>General</c:formatCode>
                <c:ptCount val="24"/>
                <c:pt idx="0">
                  <c:v>200</c:v>
                </c:pt>
                <c:pt idx="1">
                  <c:v>36</c:v>
                </c:pt>
                <c:pt idx="2">
                  <c:v>49</c:v>
                </c:pt>
                <c:pt idx="3">
                  <c:v>47</c:v>
                </c:pt>
                <c:pt idx="4">
                  <c:v>78</c:v>
                </c:pt>
                <c:pt idx="5">
                  <c:v>44</c:v>
                </c:pt>
                <c:pt idx="6">
                  <c:v>59</c:v>
                </c:pt>
                <c:pt idx="7">
                  <c:v>41</c:v>
                </c:pt>
                <c:pt idx="8">
                  <c:v>50</c:v>
                </c:pt>
                <c:pt idx="9">
                  <c:v>48</c:v>
                </c:pt>
                <c:pt idx="10">
                  <c:v>44</c:v>
                </c:pt>
                <c:pt idx="11">
                  <c:v>35</c:v>
                </c:pt>
                <c:pt idx="12">
                  <c:v>36</c:v>
                </c:pt>
                <c:pt idx="13">
                  <c:v>50</c:v>
                </c:pt>
                <c:pt idx="14">
                  <c:v>46</c:v>
                </c:pt>
                <c:pt idx="15">
                  <c:v>73</c:v>
                </c:pt>
                <c:pt idx="16">
                  <c:v>50</c:v>
                </c:pt>
                <c:pt idx="17">
                  <c:v>73</c:v>
                </c:pt>
                <c:pt idx="18">
                  <c:v>38</c:v>
                </c:pt>
                <c:pt idx="19">
                  <c:v>85</c:v>
                </c:pt>
                <c:pt idx="20">
                  <c:v>70</c:v>
                </c:pt>
                <c:pt idx="21">
                  <c:v>43</c:v>
                </c:pt>
                <c:pt idx="22">
                  <c:v>70</c:v>
                </c:pt>
                <c:pt idx="2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C-E046-B808-70913980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964335"/>
        <c:axId val="1367965983"/>
      </c:lineChart>
      <c:dateAx>
        <c:axId val="1367964335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965983"/>
        <c:crosses val="autoZero"/>
        <c:auto val="1"/>
        <c:lblOffset val="100"/>
        <c:baseTimeUnit val="days"/>
      </c:dateAx>
      <c:valAx>
        <c:axId val="136796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96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654956</xdr:colOff>
      <xdr:row>3</xdr:row>
      <xdr:rowOff>98425</xdr:rowOff>
    </xdr:from>
    <xdr:to>
      <xdr:col>17</xdr:col>
      <xdr:colOff>294820</xdr:colOff>
      <xdr:row>31</xdr:row>
      <xdr:rowOff>124733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43CB7-B843-134E-BC87-ECBE551DE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nicole@genorthix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jurinasmida1985@gmail.com" TargetMode="External"/><Relationship Id="rId2" Type="http://schemas.openxmlformats.org/officeDocument/2006/relationships/hyperlink" Target="mailto:jurinasmida1985@gmail.com" TargetMode="External"/><Relationship Id="rId1" Type="http://schemas.openxmlformats.org/officeDocument/2006/relationships/hyperlink" Target="mailto:genorthix@yahoo.com" TargetMode="External"/><Relationship Id="rId5" Type="http://schemas.openxmlformats.org/officeDocument/2006/relationships/hyperlink" Target="mailto:long12short4@gmail.com" TargetMode="External"/><Relationship Id="rId4" Type="http://schemas.openxmlformats.org/officeDocument/2006/relationships/hyperlink" Target="mailto:long12short4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7" Type="http://schemas.openxmlformats.org/officeDocument/2006/relationships/hyperlink" Target="mailto:karla@senergy.us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nicole@genorthix.com" TargetMode="External"/><Relationship Id="rId6" Type="http://schemas.openxmlformats.org/officeDocument/2006/relationships/hyperlink" Target="mailto:karla@senergy.us" TargetMode="External"/><Relationship Id="rId5" Type="http://schemas.openxmlformats.org/officeDocument/2006/relationships/hyperlink" Target="mailto:janicerost@me.com" TargetMode="External"/><Relationship Id="rId4" Type="http://schemas.openxmlformats.org/officeDocument/2006/relationships/hyperlink" Target="mailto:janicerost@me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genorthix@yahoo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nasmida1985@gmail.com" TargetMode="External"/><Relationship Id="rId2" Type="http://schemas.openxmlformats.org/officeDocument/2006/relationships/hyperlink" Target="mailto:jurinasmida1985@gmail.com" TargetMode="External"/><Relationship Id="rId1" Type="http://schemas.openxmlformats.org/officeDocument/2006/relationships/hyperlink" Target="mailto:genorthix@yahoo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Relationship Id="rId5" Type="http://schemas.openxmlformats.org/officeDocument/2006/relationships/hyperlink" Target="mailto:jurinasmida1985@gmail.com" TargetMode="External"/><Relationship Id="rId4" Type="http://schemas.openxmlformats.org/officeDocument/2006/relationships/hyperlink" Target="mailto:jurinasmida1985@gmail.co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genorthix@yahoo.co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jurinasmida1985@gmail.com" TargetMode="External"/><Relationship Id="rId2" Type="http://schemas.openxmlformats.org/officeDocument/2006/relationships/hyperlink" Target="mailto:jurinasmida1985@gmail.com" TargetMode="External"/><Relationship Id="rId1" Type="http://schemas.openxmlformats.org/officeDocument/2006/relationships/hyperlink" Target="mailto:genorthix@yahoo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jurinasmida1985@gmail.com" TargetMode="External"/><Relationship Id="rId2" Type="http://schemas.openxmlformats.org/officeDocument/2006/relationships/hyperlink" Target="mailto:jurinasmida1985@gmail.com" TargetMode="External"/><Relationship Id="rId1" Type="http://schemas.openxmlformats.org/officeDocument/2006/relationships/hyperlink" Target="mailto:genorthix@yahoo.com" TargetMode="External"/><Relationship Id="rId5" Type="http://schemas.openxmlformats.org/officeDocument/2006/relationships/hyperlink" Target="mailto:long12short4@gmail.com" TargetMode="External"/><Relationship Id="rId4" Type="http://schemas.openxmlformats.org/officeDocument/2006/relationships/hyperlink" Target="mailto:long12short4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nicole@genorthix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nicole@genorthix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nicole@genorthix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Marks@fda.hhs.gov" TargetMode="External"/><Relationship Id="rId2" Type="http://schemas.openxmlformats.org/officeDocument/2006/relationships/hyperlink" Target="mailto:Peter.Marks@fda.hhs.gov" TargetMode="External"/><Relationship Id="rId1" Type="http://schemas.openxmlformats.org/officeDocument/2006/relationships/hyperlink" Target="mailto:nicole@genorthix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crouch@dmxi.com" TargetMode="External"/><Relationship Id="rId2" Type="http://schemas.openxmlformats.org/officeDocument/2006/relationships/hyperlink" Target="mailto:acrouch@dmxi.com" TargetMode="External"/><Relationship Id="rId1" Type="http://schemas.openxmlformats.org/officeDocument/2006/relationships/hyperlink" Target="mailto:nicole@genorthix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long12short4@gmail.com" TargetMode="External"/><Relationship Id="rId2" Type="http://schemas.openxmlformats.org/officeDocument/2006/relationships/hyperlink" Target="mailto:long12short4@gmail.com" TargetMode="External"/><Relationship Id="rId1" Type="http://schemas.openxmlformats.org/officeDocument/2006/relationships/hyperlink" Target="mailto:nicole@genorthix.com" TargetMode="External"/><Relationship Id="rId5" Type="http://schemas.openxmlformats.org/officeDocument/2006/relationships/hyperlink" Target="mailto:roses4him@hotmail.com" TargetMode="External"/><Relationship Id="rId4" Type="http://schemas.openxmlformats.org/officeDocument/2006/relationships/hyperlink" Target="mailto:roses4him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crouch@dmxi.com" TargetMode="External"/><Relationship Id="rId2" Type="http://schemas.openxmlformats.org/officeDocument/2006/relationships/hyperlink" Target="mailto:acrouch@dmxi.com" TargetMode="External"/><Relationship Id="rId1" Type="http://schemas.openxmlformats.org/officeDocument/2006/relationships/hyperlink" Target="mailto:nicole@genorthi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53CC-FA35-634D-B64E-BA0814C7A60D}">
  <dimension ref="D2:J28"/>
  <sheetViews>
    <sheetView tabSelected="1" zoomScale="112" workbookViewId="0">
      <selection activeCell="B12" sqref="B12"/>
    </sheetView>
  </sheetViews>
  <sheetFormatPr baseColWidth="10" defaultRowHeight="16" x14ac:dyDescent="0.2"/>
  <cols>
    <col min="4" max="4" width="14" bestFit="1" customWidth="1"/>
  </cols>
  <sheetData>
    <row r="2" spans="4:10" x14ac:dyDescent="0.2">
      <c r="F2" s="9" t="s">
        <v>5170</v>
      </c>
      <c r="G2" s="9"/>
      <c r="H2" s="9"/>
      <c r="I2" s="9"/>
      <c r="J2" s="9"/>
    </row>
    <row r="4" spans="4:10" x14ac:dyDescent="0.2">
      <c r="D4" t="s">
        <v>5168</v>
      </c>
      <c r="E4" t="s">
        <v>5169</v>
      </c>
    </row>
    <row r="5" spans="4:10" x14ac:dyDescent="0.2">
      <c r="D5" s="10">
        <v>44363</v>
      </c>
      <c r="E5">
        <f>'6.16.21'!B5</f>
        <v>200</v>
      </c>
    </row>
    <row r="6" spans="4:10" x14ac:dyDescent="0.2">
      <c r="D6" s="10">
        <v>44356</v>
      </c>
      <c r="E6">
        <v>36</v>
      </c>
    </row>
    <row r="7" spans="4:10" x14ac:dyDescent="0.2">
      <c r="D7" s="10">
        <v>44349</v>
      </c>
      <c r="E7">
        <v>49</v>
      </c>
    </row>
    <row r="8" spans="4:10" x14ac:dyDescent="0.2">
      <c r="D8" s="10">
        <v>44342</v>
      </c>
      <c r="E8">
        <v>47</v>
      </c>
    </row>
    <row r="9" spans="4:10" x14ac:dyDescent="0.2">
      <c r="D9" s="10">
        <v>44335</v>
      </c>
      <c r="E9">
        <v>78</v>
      </c>
    </row>
    <row r="10" spans="4:10" x14ac:dyDescent="0.2">
      <c r="D10" s="10">
        <v>44328</v>
      </c>
      <c r="E10">
        <v>44</v>
      </c>
    </row>
    <row r="11" spans="4:10" x14ac:dyDescent="0.2">
      <c r="D11" s="10">
        <v>44321</v>
      </c>
      <c r="E11">
        <v>59</v>
      </c>
    </row>
    <row r="12" spans="4:10" x14ac:dyDescent="0.2">
      <c r="D12" s="10">
        <v>44314</v>
      </c>
      <c r="E12">
        <v>41</v>
      </c>
    </row>
    <row r="13" spans="4:10" x14ac:dyDescent="0.2">
      <c r="D13" s="10">
        <v>44307</v>
      </c>
      <c r="E13">
        <v>50</v>
      </c>
    </row>
    <row r="14" spans="4:10" x14ac:dyDescent="0.2">
      <c r="D14" s="10">
        <v>44300</v>
      </c>
      <c r="E14">
        <v>48</v>
      </c>
    </row>
    <row r="15" spans="4:10" x14ac:dyDescent="0.2">
      <c r="D15" s="10">
        <v>44293</v>
      </c>
      <c r="E15">
        <v>44</v>
      </c>
    </row>
    <row r="16" spans="4:10" x14ac:dyDescent="0.2">
      <c r="D16" s="10">
        <v>44286</v>
      </c>
      <c r="E16">
        <v>35</v>
      </c>
    </row>
    <row r="17" spans="4:5" x14ac:dyDescent="0.2">
      <c r="D17" s="10">
        <v>44279</v>
      </c>
      <c r="E17">
        <v>36</v>
      </c>
    </row>
    <row r="18" spans="4:5" x14ac:dyDescent="0.2">
      <c r="D18" s="10">
        <v>44272</v>
      </c>
      <c r="E18">
        <v>50</v>
      </c>
    </row>
    <row r="19" spans="4:5" x14ac:dyDescent="0.2">
      <c r="D19" s="10">
        <v>44265</v>
      </c>
      <c r="E19">
        <v>46</v>
      </c>
    </row>
    <row r="20" spans="4:5" x14ac:dyDescent="0.2">
      <c r="D20" s="10">
        <v>44258</v>
      </c>
      <c r="E20">
        <v>73</v>
      </c>
    </row>
    <row r="21" spans="4:5" x14ac:dyDescent="0.2">
      <c r="D21" s="10">
        <v>44251</v>
      </c>
      <c r="E21">
        <v>50</v>
      </c>
    </row>
    <row r="22" spans="4:5" x14ac:dyDescent="0.2">
      <c r="D22" s="10">
        <v>44244</v>
      </c>
      <c r="E22">
        <v>73</v>
      </c>
    </row>
    <row r="23" spans="4:5" x14ac:dyDescent="0.2">
      <c r="D23" s="10">
        <v>44237</v>
      </c>
      <c r="E23">
        <v>38</v>
      </c>
    </row>
    <row r="24" spans="4:5" x14ac:dyDescent="0.2">
      <c r="D24" s="10">
        <v>44230</v>
      </c>
      <c r="E24">
        <v>85</v>
      </c>
    </row>
    <row r="25" spans="4:5" x14ac:dyDescent="0.2">
      <c r="D25" s="10">
        <v>44223</v>
      </c>
      <c r="E25">
        <v>70</v>
      </c>
    </row>
    <row r="26" spans="4:5" x14ac:dyDescent="0.2">
      <c r="D26" s="10">
        <v>44216</v>
      </c>
      <c r="E26">
        <v>43</v>
      </c>
    </row>
    <row r="27" spans="4:5" x14ac:dyDescent="0.2">
      <c r="D27" s="10">
        <v>44209</v>
      </c>
      <c r="E27">
        <v>70</v>
      </c>
    </row>
    <row r="28" spans="4:5" x14ac:dyDescent="0.2">
      <c r="D28" s="10">
        <v>44202</v>
      </c>
      <c r="E28">
        <v>36</v>
      </c>
    </row>
  </sheetData>
  <mergeCells count="1">
    <mergeCell ref="F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C5E6-5A28-D74F-B77B-D5D80DE52986}">
  <dimension ref="A1:AZ54"/>
  <sheetViews>
    <sheetView workbookViewId="0">
      <selection activeCell="A3" sqref="A3:B5"/>
    </sheetView>
  </sheetViews>
  <sheetFormatPr baseColWidth="10" defaultRowHeight="16" x14ac:dyDescent="0.2"/>
  <cols>
    <col min="4" max="4" width="24.1640625" bestFit="1" customWidth="1"/>
    <col min="5" max="5" width="32.16406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1.332031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78.8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44307.754166666666</v>
      </c>
      <c r="J2" s="6">
        <v>0.91875000000000007</v>
      </c>
      <c r="K2" s="7">
        <v>0.16413194444444446</v>
      </c>
      <c r="L2" s="3">
        <v>75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2841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2842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50</v>
      </c>
      <c r="D5" s="1" t="s">
        <v>1743</v>
      </c>
      <c r="E5" s="3" t="s">
        <v>76</v>
      </c>
      <c r="F5" s="3" t="s">
        <v>2533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0.75416666666666676</v>
      </c>
      <c r="N5" s="3" t="s">
        <v>2663</v>
      </c>
      <c r="O5" s="2"/>
      <c r="P5" s="3" t="s">
        <v>414</v>
      </c>
      <c r="Q5" s="3" t="s">
        <v>83</v>
      </c>
      <c r="R5" s="3" t="s">
        <v>2664</v>
      </c>
      <c r="S5" s="3" t="s">
        <v>83</v>
      </c>
      <c r="T5" s="3" t="s">
        <v>179</v>
      </c>
      <c r="U5" s="3" t="s">
        <v>83</v>
      </c>
      <c r="V5" s="3" t="s">
        <v>86</v>
      </c>
      <c r="W5" s="3" t="s">
        <v>86</v>
      </c>
      <c r="X5" s="3" t="s">
        <v>1582</v>
      </c>
      <c r="Y5" s="3" t="s">
        <v>83</v>
      </c>
      <c r="Z5" s="3" t="s">
        <v>761</v>
      </c>
      <c r="AA5" s="3" t="s">
        <v>83</v>
      </c>
      <c r="AB5" s="3" t="s">
        <v>179</v>
      </c>
      <c r="AC5" s="3" t="s">
        <v>83</v>
      </c>
      <c r="AD5" s="3" t="s">
        <v>86</v>
      </c>
      <c r="AE5" s="3" t="s">
        <v>86</v>
      </c>
      <c r="AF5" s="3" t="s">
        <v>101</v>
      </c>
      <c r="AG5" s="3" t="s">
        <v>83</v>
      </c>
      <c r="AH5" s="3" t="s">
        <v>432</v>
      </c>
      <c r="AI5" s="3" t="s">
        <v>83</v>
      </c>
      <c r="AJ5" s="3" t="s">
        <v>2440</v>
      </c>
      <c r="AK5" s="3" t="s">
        <v>2440</v>
      </c>
      <c r="AL5" s="3" t="s">
        <v>1330</v>
      </c>
      <c r="AM5" s="3" t="s">
        <v>1330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2665</v>
      </c>
      <c r="AS5" s="3" t="s">
        <v>2665</v>
      </c>
      <c r="AT5" s="3" t="s">
        <v>83</v>
      </c>
      <c r="AU5" s="3" t="s">
        <v>83</v>
      </c>
      <c r="AV5" s="8">
        <v>0.01</v>
      </c>
      <c r="AW5" s="8">
        <v>0.02</v>
      </c>
      <c r="AX5" s="8">
        <v>0.05</v>
      </c>
      <c r="AY5" s="8">
        <v>0.26</v>
      </c>
      <c r="AZ5" s="2"/>
    </row>
    <row r="6" spans="1:52" x14ac:dyDescent="0.2">
      <c r="D6" s="1" t="s">
        <v>555</v>
      </c>
      <c r="E6" s="3" t="s">
        <v>76</v>
      </c>
      <c r="F6" s="3" t="s">
        <v>236</v>
      </c>
      <c r="G6" s="3" t="s">
        <v>78</v>
      </c>
      <c r="H6" s="2"/>
      <c r="I6" s="2"/>
      <c r="J6" s="2"/>
      <c r="K6" s="3" t="s">
        <v>79</v>
      </c>
      <c r="L6" s="3" t="s">
        <v>80</v>
      </c>
      <c r="M6" s="6">
        <v>0.76736111111111116</v>
      </c>
      <c r="N6" s="3" t="s">
        <v>2666</v>
      </c>
      <c r="O6" s="2"/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83</v>
      </c>
      <c r="Z6" s="3" t="s">
        <v>83</v>
      </c>
      <c r="AA6" s="3" t="s">
        <v>83</v>
      </c>
      <c r="AB6" s="3" t="s">
        <v>83</v>
      </c>
      <c r="AC6" s="3" t="s">
        <v>83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0.01</v>
      </c>
      <c r="AY6" s="8">
        <v>0.24</v>
      </c>
      <c r="AZ6" s="2"/>
    </row>
    <row r="7" spans="1:52" x14ac:dyDescent="0.2">
      <c r="D7" s="1" t="s">
        <v>409</v>
      </c>
      <c r="E7" s="3" t="s">
        <v>76</v>
      </c>
      <c r="F7" s="3" t="s">
        <v>410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0.78888888888888886</v>
      </c>
      <c r="N7" s="3" t="s">
        <v>2667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D8" s="1" t="s">
        <v>704</v>
      </c>
      <c r="E8" s="3" t="s">
        <v>272</v>
      </c>
      <c r="F8" s="3" t="s">
        <v>273</v>
      </c>
      <c r="G8" s="3" t="s">
        <v>89</v>
      </c>
      <c r="H8" s="3" t="s">
        <v>274</v>
      </c>
      <c r="I8" s="3" t="s">
        <v>275</v>
      </c>
      <c r="J8" s="2"/>
      <c r="K8" s="3" t="s">
        <v>276</v>
      </c>
      <c r="L8" s="3" t="s">
        <v>80</v>
      </c>
      <c r="M8" s="6">
        <v>0.80069444444444438</v>
      </c>
      <c r="N8" s="3" t="s">
        <v>2668</v>
      </c>
      <c r="O8" s="3" t="s">
        <v>278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86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0.04</v>
      </c>
      <c r="AW8" s="8">
        <v>0.05</v>
      </c>
      <c r="AX8" s="8">
        <v>7.0000000000000007E-2</v>
      </c>
      <c r="AY8" s="8">
        <v>0.37</v>
      </c>
      <c r="AZ8" s="2"/>
    </row>
    <row r="9" spans="1:52" x14ac:dyDescent="0.2">
      <c r="D9" s="1" t="s">
        <v>2595</v>
      </c>
      <c r="E9" s="3" t="s">
        <v>76</v>
      </c>
      <c r="F9" s="3" t="s">
        <v>2596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0.80069444444444438</v>
      </c>
      <c r="N9" s="3" t="s">
        <v>2669</v>
      </c>
      <c r="O9" s="2"/>
      <c r="P9" s="3" t="s">
        <v>167</v>
      </c>
      <c r="Q9" s="3" t="s">
        <v>988</v>
      </c>
      <c r="R9" s="3" t="s">
        <v>558</v>
      </c>
      <c r="S9" s="3" t="s">
        <v>1035</v>
      </c>
      <c r="T9" s="3" t="s">
        <v>186</v>
      </c>
      <c r="U9" s="3" t="s">
        <v>347</v>
      </c>
      <c r="V9" s="3" t="s">
        <v>2670</v>
      </c>
      <c r="W9" s="3" t="s">
        <v>324</v>
      </c>
      <c r="X9" s="3" t="s">
        <v>2671</v>
      </c>
      <c r="Y9" s="3" t="s">
        <v>2672</v>
      </c>
      <c r="Z9" s="3" t="s">
        <v>145</v>
      </c>
      <c r="AA9" s="3" t="s">
        <v>520</v>
      </c>
      <c r="AB9" s="3" t="s">
        <v>133</v>
      </c>
      <c r="AC9" s="3" t="s">
        <v>151</v>
      </c>
      <c r="AD9" s="3">
        <f>-(0.25 %)</f>
        <v>-2.5000000000000001E-3</v>
      </c>
      <c r="AE9" s="3" t="s">
        <v>2673</v>
      </c>
      <c r="AF9" s="3" t="s">
        <v>117</v>
      </c>
      <c r="AG9" s="3" t="s">
        <v>290</v>
      </c>
      <c r="AH9" s="3" t="s">
        <v>155</v>
      </c>
      <c r="AI9" s="3" t="s">
        <v>1583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0.04</v>
      </c>
      <c r="AW9" s="8">
        <v>0.05</v>
      </c>
      <c r="AX9" s="8">
        <v>7.0000000000000007E-2</v>
      </c>
      <c r="AY9" s="8">
        <v>0.19</v>
      </c>
      <c r="AZ9" s="2"/>
    </row>
    <row r="10" spans="1:52" x14ac:dyDescent="0.2">
      <c r="D10" s="1" t="s">
        <v>2674</v>
      </c>
      <c r="E10" s="3" t="s">
        <v>76</v>
      </c>
      <c r="F10" s="3" t="s">
        <v>273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0.80069444444444438</v>
      </c>
      <c r="N10" s="3" t="s">
        <v>2675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D11" s="1" t="s">
        <v>21</v>
      </c>
      <c r="E11" s="3" t="s">
        <v>272</v>
      </c>
      <c r="F11" s="3" t="s">
        <v>273</v>
      </c>
      <c r="G11" s="3" t="s">
        <v>89</v>
      </c>
      <c r="H11" s="3" t="s">
        <v>274</v>
      </c>
      <c r="I11" s="3" t="s">
        <v>275</v>
      </c>
      <c r="J11" s="2"/>
      <c r="K11" s="3" t="s">
        <v>276</v>
      </c>
      <c r="L11" s="3" t="s">
        <v>80</v>
      </c>
      <c r="M11" s="6">
        <v>0.8041666666666667</v>
      </c>
      <c r="N11" s="3" t="s">
        <v>2676</v>
      </c>
      <c r="O11" s="3" t="s">
        <v>278</v>
      </c>
      <c r="P11" s="3" t="s">
        <v>307</v>
      </c>
      <c r="Q11" s="3" t="s">
        <v>1511</v>
      </c>
      <c r="R11" s="3" t="s">
        <v>144</v>
      </c>
      <c r="S11" s="3" t="s">
        <v>630</v>
      </c>
      <c r="T11" s="3" t="s">
        <v>529</v>
      </c>
      <c r="U11" s="3" t="s">
        <v>186</v>
      </c>
      <c r="V11" s="3" t="s">
        <v>2677</v>
      </c>
      <c r="W11" s="3" t="s">
        <v>86</v>
      </c>
      <c r="X11" s="3" t="s">
        <v>2678</v>
      </c>
      <c r="Y11" s="3" t="s">
        <v>83</v>
      </c>
      <c r="Z11" s="3" t="s">
        <v>185</v>
      </c>
      <c r="AA11" s="3" t="s">
        <v>83</v>
      </c>
      <c r="AB11" s="3" t="s">
        <v>115</v>
      </c>
      <c r="AC11" s="3" t="s">
        <v>83</v>
      </c>
      <c r="AD11" s="3" t="s">
        <v>2679</v>
      </c>
      <c r="AE11" s="3" t="s">
        <v>86</v>
      </c>
      <c r="AF11" s="3" t="s">
        <v>117</v>
      </c>
      <c r="AG11" s="3" t="s">
        <v>83</v>
      </c>
      <c r="AH11" s="3" t="s">
        <v>432</v>
      </c>
      <c r="AI11" s="3" t="s">
        <v>83</v>
      </c>
      <c r="AJ11" s="3" t="s">
        <v>1391</v>
      </c>
      <c r="AK11" s="3" t="s">
        <v>1391</v>
      </c>
      <c r="AL11" s="3" t="s">
        <v>896</v>
      </c>
      <c r="AM11" s="3" t="s">
        <v>896</v>
      </c>
      <c r="AN11" s="3" t="s">
        <v>146</v>
      </c>
      <c r="AO11" s="3" t="s">
        <v>146</v>
      </c>
      <c r="AP11" s="3" t="s">
        <v>86</v>
      </c>
      <c r="AQ11" s="3" t="s">
        <v>86</v>
      </c>
      <c r="AR11" s="3" t="s">
        <v>2665</v>
      </c>
      <c r="AS11" s="3" t="s">
        <v>2665</v>
      </c>
      <c r="AT11" s="3" t="s">
        <v>83</v>
      </c>
      <c r="AU11" s="3" t="s">
        <v>83</v>
      </c>
      <c r="AV11" s="8">
        <v>0.06</v>
      </c>
      <c r="AW11" s="8">
        <v>0.08</v>
      </c>
      <c r="AX11" s="8">
        <v>0.11</v>
      </c>
      <c r="AY11" s="8">
        <v>0.42</v>
      </c>
      <c r="AZ11" s="2"/>
    </row>
    <row r="12" spans="1:52" x14ac:dyDescent="0.2">
      <c r="D12" s="1" t="s">
        <v>435</v>
      </c>
      <c r="E12" s="3" t="s">
        <v>76</v>
      </c>
      <c r="F12" s="3" t="s">
        <v>436</v>
      </c>
      <c r="G12" s="3" t="s">
        <v>130</v>
      </c>
      <c r="H12" s="2"/>
      <c r="I12" s="2"/>
      <c r="J12" s="2"/>
      <c r="K12" s="3" t="s">
        <v>79</v>
      </c>
      <c r="L12" s="3" t="s">
        <v>80</v>
      </c>
      <c r="M12" s="6">
        <v>0.80555555555555547</v>
      </c>
      <c r="N12" s="3" t="s">
        <v>2681</v>
      </c>
      <c r="O12" s="2"/>
      <c r="P12" s="3" t="s">
        <v>307</v>
      </c>
      <c r="Q12" s="3" t="s">
        <v>191</v>
      </c>
      <c r="R12" s="3" t="s">
        <v>284</v>
      </c>
      <c r="S12" s="3" t="s">
        <v>574</v>
      </c>
      <c r="T12" s="3" t="s">
        <v>186</v>
      </c>
      <c r="U12" s="3" t="s">
        <v>112</v>
      </c>
      <c r="V12" s="3">
        <f>-(0.11 %)</f>
        <v>-1.1000000000000001E-3</v>
      </c>
      <c r="W12" s="3" t="s">
        <v>2682</v>
      </c>
      <c r="X12" s="3" t="s">
        <v>2167</v>
      </c>
      <c r="Y12" s="3" t="s">
        <v>1209</v>
      </c>
      <c r="Z12" s="3" t="s">
        <v>280</v>
      </c>
      <c r="AA12" s="3" t="s">
        <v>676</v>
      </c>
      <c r="AB12" s="3" t="s">
        <v>186</v>
      </c>
      <c r="AC12" s="3" t="s">
        <v>529</v>
      </c>
      <c r="AD12" s="3">
        <f>-(0.13 %)</f>
        <v>-1.2999999999999999E-3</v>
      </c>
      <c r="AE12" s="3" t="s">
        <v>2683</v>
      </c>
      <c r="AF12" s="3" t="s">
        <v>290</v>
      </c>
      <c r="AG12" s="3" t="s">
        <v>83</v>
      </c>
      <c r="AH12" s="3" t="s">
        <v>393</v>
      </c>
      <c r="AI12" s="3" t="s">
        <v>432</v>
      </c>
      <c r="AJ12" s="3" t="s">
        <v>671</v>
      </c>
      <c r="AK12" s="3" t="s">
        <v>671</v>
      </c>
      <c r="AL12" s="3" t="s">
        <v>343</v>
      </c>
      <c r="AM12" s="3" t="s">
        <v>343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2665</v>
      </c>
      <c r="AS12" s="3" t="s">
        <v>2665</v>
      </c>
      <c r="AT12" s="3" t="s">
        <v>83</v>
      </c>
      <c r="AU12" s="3" t="s">
        <v>83</v>
      </c>
      <c r="AV12" s="8">
        <v>7.0000000000000007E-2</v>
      </c>
      <c r="AW12" s="8">
        <v>0.11</v>
      </c>
      <c r="AX12" s="8">
        <v>0.18</v>
      </c>
      <c r="AY12" s="8">
        <v>0.75</v>
      </c>
      <c r="AZ12" s="2"/>
    </row>
    <row r="13" spans="1:52" x14ac:dyDescent="0.2">
      <c r="D13" s="1" t="s">
        <v>2684</v>
      </c>
      <c r="E13" s="3" t="s">
        <v>76</v>
      </c>
      <c r="F13" s="3" t="s">
        <v>1440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0.80694444444444446</v>
      </c>
      <c r="N13" s="3" t="s">
        <v>2685</v>
      </c>
      <c r="O13" s="2"/>
      <c r="P13" s="3" t="s">
        <v>586</v>
      </c>
      <c r="Q13" s="3" t="s">
        <v>83</v>
      </c>
      <c r="R13" s="3" t="s">
        <v>388</v>
      </c>
      <c r="S13" s="3" t="s">
        <v>83</v>
      </c>
      <c r="T13" s="3" t="s">
        <v>529</v>
      </c>
      <c r="U13" s="3" t="s">
        <v>83</v>
      </c>
      <c r="V13" s="3" t="s">
        <v>2686</v>
      </c>
      <c r="W13" s="3" t="s">
        <v>86</v>
      </c>
      <c r="X13" s="3" t="s">
        <v>852</v>
      </c>
      <c r="Y13" s="3" t="s">
        <v>83</v>
      </c>
      <c r="Z13" s="3" t="s">
        <v>500</v>
      </c>
      <c r="AA13" s="3" t="s">
        <v>83</v>
      </c>
      <c r="AB13" s="3" t="s">
        <v>179</v>
      </c>
      <c r="AC13" s="3" t="s">
        <v>83</v>
      </c>
      <c r="AD13" s="3" t="s">
        <v>2173</v>
      </c>
      <c r="AE13" s="3" t="s">
        <v>86</v>
      </c>
      <c r="AF13" s="3" t="s">
        <v>290</v>
      </c>
      <c r="AG13" s="3" t="s">
        <v>83</v>
      </c>
      <c r="AH13" s="3" t="s">
        <v>155</v>
      </c>
      <c r="AI13" s="3" t="s">
        <v>83</v>
      </c>
      <c r="AJ13" s="3" t="s">
        <v>671</v>
      </c>
      <c r="AK13" s="3" t="s">
        <v>671</v>
      </c>
      <c r="AL13" s="3" t="s">
        <v>398</v>
      </c>
      <c r="AM13" s="3" t="s">
        <v>398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2665</v>
      </c>
      <c r="AS13" s="3" t="s">
        <v>2665</v>
      </c>
      <c r="AT13" s="3" t="s">
        <v>83</v>
      </c>
      <c r="AU13" s="3" t="s">
        <v>83</v>
      </c>
      <c r="AV13" s="8">
        <v>0.01</v>
      </c>
      <c r="AW13" s="8">
        <v>0.02</v>
      </c>
      <c r="AX13" s="8">
        <v>0.04</v>
      </c>
      <c r="AY13" s="8">
        <v>0.3</v>
      </c>
      <c r="AZ13" s="2"/>
    </row>
    <row r="14" spans="1:52" x14ac:dyDescent="0.2">
      <c r="D14" s="1" t="s">
        <v>1122</v>
      </c>
      <c r="E14" s="3" t="s">
        <v>76</v>
      </c>
      <c r="F14" s="3" t="s">
        <v>1123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0.80694444444444446</v>
      </c>
      <c r="N14" s="3" t="s">
        <v>2687</v>
      </c>
      <c r="O14" s="2"/>
      <c r="P14" s="3" t="s">
        <v>315</v>
      </c>
      <c r="Q14" s="3" t="s">
        <v>1199</v>
      </c>
      <c r="R14" s="3" t="s">
        <v>144</v>
      </c>
      <c r="S14" s="3" t="s">
        <v>185</v>
      </c>
      <c r="T14" s="3" t="s">
        <v>1026</v>
      </c>
      <c r="U14" s="3" t="s">
        <v>529</v>
      </c>
      <c r="V14" s="3" t="s">
        <v>2688</v>
      </c>
      <c r="W14" s="3" t="s">
        <v>2689</v>
      </c>
      <c r="X14" s="3" t="s">
        <v>518</v>
      </c>
      <c r="Y14" s="3" t="s">
        <v>2512</v>
      </c>
      <c r="Z14" s="3" t="s">
        <v>126</v>
      </c>
      <c r="AA14" s="3" t="s">
        <v>963</v>
      </c>
      <c r="AB14" s="3" t="s">
        <v>440</v>
      </c>
      <c r="AC14" s="3" t="s">
        <v>630</v>
      </c>
      <c r="AD14" s="3" t="s">
        <v>2690</v>
      </c>
      <c r="AE14" s="3" t="s">
        <v>86</v>
      </c>
      <c r="AF14" s="3" t="s">
        <v>290</v>
      </c>
      <c r="AG14" s="3" t="s">
        <v>83</v>
      </c>
      <c r="AH14" s="3" t="s">
        <v>1583</v>
      </c>
      <c r="AI14" s="3" t="s">
        <v>83</v>
      </c>
      <c r="AJ14" s="3" t="s">
        <v>2691</v>
      </c>
      <c r="AK14" s="3" t="s">
        <v>2691</v>
      </c>
      <c r="AL14" s="3" t="s">
        <v>356</v>
      </c>
      <c r="AM14" s="3" t="s">
        <v>356</v>
      </c>
      <c r="AN14" s="3" t="s">
        <v>112</v>
      </c>
      <c r="AO14" s="3" t="s">
        <v>112</v>
      </c>
      <c r="AP14" s="3" t="s">
        <v>86</v>
      </c>
      <c r="AQ14" s="3" t="s">
        <v>86</v>
      </c>
      <c r="AR14" s="3" t="s">
        <v>136</v>
      </c>
      <c r="AS14" s="3" t="s">
        <v>136</v>
      </c>
      <c r="AT14" s="3" t="s">
        <v>83</v>
      </c>
      <c r="AU14" s="3" t="s">
        <v>83</v>
      </c>
      <c r="AV14" s="8">
        <v>0.02</v>
      </c>
      <c r="AW14" s="8">
        <v>0.04</v>
      </c>
      <c r="AX14" s="8">
        <v>7.0000000000000007E-2</v>
      </c>
      <c r="AY14" s="8">
        <v>0.6</v>
      </c>
      <c r="AZ14" s="2"/>
    </row>
    <row r="15" spans="1:52" x14ac:dyDescent="0.2">
      <c r="D15" s="1" t="s">
        <v>2226</v>
      </c>
      <c r="E15" s="3" t="s">
        <v>76</v>
      </c>
      <c r="F15" s="3" t="s">
        <v>658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0.80694444444444446</v>
      </c>
      <c r="N15" s="3" t="s">
        <v>2692</v>
      </c>
      <c r="O15" s="2"/>
      <c r="P15" s="3" t="s">
        <v>307</v>
      </c>
      <c r="Q15" s="3" t="s">
        <v>1347</v>
      </c>
      <c r="R15" s="3" t="s">
        <v>2693</v>
      </c>
      <c r="S15" s="3" t="s">
        <v>1091</v>
      </c>
      <c r="T15" s="3" t="s">
        <v>112</v>
      </c>
      <c r="U15" s="3" t="s">
        <v>244</v>
      </c>
      <c r="V15" s="3">
        <f>-(0.46 %)</f>
        <v>-4.5999999999999999E-3</v>
      </c>
      <c r="W15" s="3" t="s">
        <v>2694</v>
      </c>
      <c r="X15" s="3" t="s">
        <v>1843</v>
      </c>
      <c r="Y15" s="3" t="s">
        <v>2695</v>
      </c>
      <c r="Z15" s="3" t="s">
        <v>2696</v>
      </c>
      <c r="AA15" s="3" t="s">
        <v>812</v>
      </c>
      <c r="AB15" s="3" t="s">
        <v>112</v>
      </c>
      <c r="AC15" s="3" t="s">
        <v>2697</v>
      </c>
      <c r="AD15" s="3" t="s">
        <v>2698</v>
      </c>
      <c r="AE15" s="3" t="s">
        <v>2699</v>
      </c>
      <c r="AF15" s="3" t="s">
        <v>101</v>
      </c>
      <c r="AG15" s="3" t="s">
        <v>117</v>
      </c>
      <c r="AH15" s="3" t="s">
        <v>118</v>
      </c>
      <c r="AI15" s="3" t="s">
        <v>393</v>
      </c>
      <c r="AJ15" s="3" t="s">
        <v>307</v>
      </c>
      <c r="AK15" s="3" t="s">
        <v>307</v>
      </c>
      <c r="AL15" s="3" t="s">
        <v>262</v>
      </c>
      <c r="AM15" s="3" t="s">
        <v>262</v>
      </c>
      <c r="AN15" s="3" t="s">
        <v>1026</v>
      </c>
      <c r="AO15" s="3" t="s">
        <v>1026</v>
      </c>
      <c r="AP15" s="3" t="s">
        <v>86</v>
      </c>
      <c r="AQ15" s="3" t="s">
        <v>86</v>
      </c>
      <c r="AR15" s="3" t="s">
        <v>2665</v>
      </c>
      <c r="AS15" s="3" t="s">
        <v>2665</v>
      </c>
      <c r="AT15" s="3" t="s">
        <v>83</v>
      </c>
      <c r="AU15" s="3" t="s">
        <v>83</v>
      </c>
      <c r="AV15" s="8">
        <v>7.0000000000000007E-2</v>
      </c>
      <c r="AW15" s="8">
        <v>0.11</v>
      </c>
      <c r="AX15" s="8">
        <v>0.16</v>
      </c>
      <c r="AY15" s="8">
        <v>0.32</v>
      </c>
      <c r="AZ15" s="2"/>
    </row>
    <row r="16" spans="1:52" x14ac:dyDescent="0.2">
      <c r="D16" s="1" t="s">
        <v>2700</v>
      </c>
      <c r="E16" s="3" t="s">
        <v>76</v>
      </c>
      <c r="F16" s="3" t="s">
        <v>2701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0.80763888888888891</v>
      </c>
      <c r="N16" s="3" t="s">
        <v>2702</v>
      </c>
      <c r="O16" s="2"/>
      <c r="P16" s="3" t="s">
        <v>220</v>
      </c>
      <c r="Q16" s="3" t="s">
        <v>83</v>
      </c>
      <c r="R16" s="3" t="s">
        <v>295</v>
      </c>
      <c r="S16" s="3" t="s">
        <v>83</v>
      </c>
      <c r="T16" s="3" t="s">
        <v>186</v>
      </c>
      <c r="U16" s="3" t="s">
        <v>83</v>
      </c>
      <c r="V16" s="3" t="s">
        <v>2703</v>
      </c>
      <c r="W16" s="3" t="s">
        <v>86</v>
      </c>
      <c r="X16" s="3" t="s">
        <v>399</v>
      </c>
      <c r="Y16" s="3" t="s">
        <v>83</v>
      </c>
      <c r="Z16" s="3" t="s">
        <v>295</v>
      </c>
      <c r="AA16" s="3" t="s">
        <v>83</v>
      </c>
      <c r="AB16" s="3" t="s">
        <v>186</v>
      </c>
      <c r="AC16" s="3" t="s">
        <v>83</v>
      </c>
      <c r="AD16" s="3" t="s">
        <v>2704</v>
      </c>
      <c r="AE16" s="3" t="s">
        <v>86</v>
      </c>
      <c r="AF16" s="3" t="s">
        <v>117</v>
      </c>
      <c r="AG16" s="3" t="s">
        <v>83</v>
      </c>
      <c r="AH16" s="3" t="s">
        <v>118</v>
      </c>
      <c r="AI16" s="3" t="s">
        <v>83</v>
      </c>
      <c r="AJ16" s="3" t="s">
        <v>1970</v>
      </c>
      <c r="AK16" s="3" t="s">
        <v>1970</v>
      </c>
      <c r="AL16" s="3" t="s">
        <v>281</v>
      </c>
      <c r="AM16" s="3" t="s">
        <v>281</v>
      </c>
      <c r="AN16" s="3" t="s">
        <v>112</v>
      </c>
      <c r="AO16" s="3" t="s">
        <v>112</v>
      </c>
      <c r="AP16" s="3" t="s">
        <v>86</v>
      </c>
      <c r="AQ16" s="3" t="s">
        <v>86</v>
      </c>
      <c r="AR16" s="3" t="s">
        <v>2665</v>
      </c>
      <c r="AS16" s="3" t="s">
        <v>2665</v>
      </c>
      <c r="AT16" s="3" t="s">
        <v>83</v>
      </c>
      <c r="AU16" s="3" t="s">
        <v>83</v>
      </c>
      <c r="AV16" s="8">
        <v>0.01</v>
      </c>
      <c r="AW16" s="8">
        <v>0.04</v>
      </c>
      <c r="AX16" s="8">
        <v>0.09</v>
      </c>
      <c r="AY16" s="8">
        <v>0.31</v>
      </c>
      <c r="AZ16" s="2"/>
    </row>
    <row r="17" spans="4:52" x14ac:dyDescent="0.2">
      <c r="D17" s="1" t="s">
        <v>1685</v>
      </c>
      <c r="E17" s="3" t="s">
        <v>76</v>
      </c>
      <c r="F17" s="3" t="s">
        <v>1527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0.80763888888888891</v>
      </c>
      <c r="N17" s="3" t="s">
        <v>2705</v>
      </c>
      <c r="O17" s="2"/>
      <c r="P17" s="3" t="s">
        <v>738</v>
      </c>
      <c r="Q17" s="3" t="s">
        <v>83</v>
      </c>
      <c r="R17" s="3" t="s">
        <v>289</v>
      </c>
      <c r="S17" s="3" t="s">
        <v>83</v>
      </c>
      <c r="T17" s="3" t="s">
        <v>186</v>
      </c>
      <c r="U17" s="3" t="s">
        <v>83</v>
      </c>
      <c r="V17" s="3" t="s">
        <v>2706</v>
      </c>
      <c r="W17" s="3" t="s">
        <v>86</v>
      </c>
      <c r="X17" s="3" t="s">
        <v>2707</v>
      </c>
      <c r="Y17" s="3" t="s">
        <v>83</v>
      </c>
      <c r="Z17" s="3" t="s">
        <v>1270</v>
      </c>
      <c r="AA17" s="3" t="s">
        <v>83</v>
      </c>
      <c r="AB17" s="3" t="s">
        <v>186</v>
      </c>
      <c r="AC17" s="3" t="s">
        <v>83</v>
      </c>
      <c r="AD17" s="3" t="s">
        <v>999</v>
      </c>
      <c r="AE17" s="3" t="s">
        <v>86</v>
      </c>
      <c r="AF17" s="3" t="s">
        <v>101</v>
      </c>
      <c r="AG17" s="3" t="s">
        <v>83</v>
      </c>
      <c r="AH17" s="3" t="s">
        <v>118</v>
      </c>
      <c r="AI17" s="3" t="s">
        <v>83</v>
      </c>
      <c r="AJ17" s="3" t="s">
        <v>847</v>
      </c>
      <c r="AK17" s="3" t="s">
        <v>847</v>
      </c>
      <c r="AL17" s="3" t="s">
        <v>289</v>
      </c>
      <c r="AM17" s="3" t="s">
        <v>289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2665</v>
      </c>
      <c r="AS17" s="3" t="s">
        <v>2665</v>
      </c>
      <c r="AT17" s="3" t="s">
        <v>83</v>
      </c>
      <c r="AU17" s="3" t="s">
        <v>83</v>
      </c>
      <c r="AV17" s="8">
        <v>0.01</v>
      </c>
      <c r="AW17" s="8">
        <v>0.01</v>
      </c>
      <c r="AX17" s="8">
        <v>0.03</v>
      </c>
      <c r="AY17" s="8">
        <v>0.24</v>
      </c>
      <c r="AZ17" s="2"/>
    </row>
    <row r="18" spans="4:52" x14ac:dyDescent="0.2">
      <c r="D18" s="1" t="s">
        <v>2708</v>
      </c>
      <c r="E18" s="3" t="s">
        <v>76</v>
      </c>
      <c r="F18" s="3" t="s">
        <v>218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0.80833333333333324</v>
      </c>
      <c r="N18" s="3" t="s">
        <v>2709</v>
      </c>
      <c r="O18" s="2"/>
      <c r="P18" s="3" t="s">
        <v>248</v>
      </c>
      <c r="Q18" s="3" t="s">
        <v>83</v>
      </c>
      <c r="R18" s="3" t="s">
        <v>145</v>
      </c>
      <c r="S18" s="3" t="s">
        <v>83</v>
      </c>
      <c r="T18" s="3" t="s">
        <v>133</v>
      </c>
      <c r="U18" s="3" t="s">
        <v>83</v>
      </c>
      <c r="V18" s="3" t="s">
        <v>2710</v>
      </c>
      <c r="W18" s="3" t="s">
        <v>86</v>
      </c>
      <c r="X18" s="3" t="s">
        <v>2711</v>
      </c>
      <c r="Y18" s="3" t="s">
        <v>83</v>
      </c>
      <c r="Z18" s="3" t="s">
        <v>383</v>
      </c>
      <c r="AA18" s="3" t="s">
        <v>83</v>
      </c>
      <c r="AB18" s="3" t="s">
        <v>186</v>
      </c>
      <c r="AC18" s="3" t="s">
        <v>83</v>
      </c>
      <c r="AD18" s="3" t="s">
        <v>2712</v>
      </c>
      <c r="AE18" s="3" t="s">
        <v>86</v>
      </c>
      <c r="AF18" s="3" t="s">
        <v>290</v>
      </c>
      <c r="AG18" s="3" t="s">
        <v>83</v>
      </c>
      <c r="AH18" s="3" t="s">
        <v>1592</v>
      </c>
      <c r="AI18" s="3" t="s">
        <v>83</v>
      </c>
      <c r="AJ18" s="3" t="s">
        <v>83</v>
      </c>
      <c r="AK18" s="3" t="s">
        <v>83</v>
      </c>
      <c r="AL18" s="3" t="s">
        <v>83</v>
      </c>
      <c r="AM18" s="3" t="s">
        <v>83</v>
      </c>
      <c r="AN18" s="3" t="s">
        <v>83</v>
      </c>
      <c r="AO18" s="3" t="s">
        <v>83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83</v>
      </c>
      <c r="AU18" s="3" t="s">
        <v>83</v>
      </c>
      <c r="AV18" s="8">
        <v>0.01</v>
      </c>
      <c r="AW18" s="8">
        <v>0.01</v>
      </c>
      <c r="AX18" s="8">
        <v>0.01</v>
      </c>
      <c r="AY18" s="8">
        <v>0.13</v>
      </c>
      <c r="AZ18" s="2"/>
    </row>
    <row r="19" spans="4:52" x14ac:dyDescent="0.2">
      <c r="D19" s="1" t="s">
        <v>2713</v>
      </c>
      <c r="E19" s="3" t="s">
        <v>76</v>
      </c>
      <c r="F19" s="3" t="s">
        <v>2714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0.80902777777777779</v>
      </c>
      <c r="N19" s="3" t="s">
        <v>2715</v>
      </c>
      <c r="O19" s="2"/>
      <c r="P19" s="3" t="s">
        <v>595</v>
      </c>
      <c r="Q19" s="3" t="s">
        <v>842</v>
      </c>
      <c r="R19" s="3" t="s">
        <v>327</v>
      </c>
      <c r="S19" s="3" t="s">
        <v>85</v>
      </c>
      <c r="T19" s="3" t="s">
        <v>133</v>
      </c>
      <c r="U19" s="3" t="s">
        <v>133</v>
      </c>
      <c r="V19" s="3" t="s">
        <v>2716</v>
      </c>
      <c r="W19" s="3" t="s">
        <v>86</v>
      </c>
      <c r="X19" s="3" t="s">
        <v>1342</v>
      </c>
      <c r="Y19" s="3" t="s">
        <v>83</v>
      </c>
      <c r="Z19" s="3" t="s">
        <v>420</v>
      </c>
      <c r="AA19" s="3" t="s">
        <v>83</v>
      </c>
      <c r="AB19" s="3" t="s">
        <v>186</v>
      </c>
      <c r="AC19" s="3" t="s">
        <v>83</v>
      </c>
      <c r="AD19" s="3" t="s">
        <v>1800</v>
      </c>
      <c r="AE19" s="3" t="s">
        <v>86</v>
      </c>
      <c r="AF19" s="3" t="s">
        <v>290</v>
      </c>
      <c r="AG19" s="3" t="s">
        <v>83</v>
      </c>
      <c r="AH19" s="3" t="s">
        <v>314</v>
      </c>
      <c r="AI19" s="3" t="s">
        <v>83</v>
      </c>
      <c r="AJ19" s="3" t="s">
        <v>1522</v>
      </c>
      <c r="AK19" s="3" t="s">
        <v>1522</v>
      </c>
      <c r="AL19" s="3" t="s">
        <v>420</v>
      </c>
      <c r="AM19" s="3" t="s">
        <v>420</v>
      </c>
      <c r="AN19" s="3" t="s">
        <v>186</v>
      </c>
      <c r="AO19" s="3" t="s">
        <v>186</v>
      </c>
      <c r="AP19" s="3" t="s">
        <v>86</v>
      </c>
      <c r="AQ19" s="3" t="s">
        <v>86</v>
      </c>
      <c r="AR19" s="3" t="s">
        <v>2665</v>
      </c>
      <c r="AS19" s="3" t="s">
        <v>2665</v>
      </c>
      <c r="AT19" s="3" t="s">
        <v>83</v>
      </c>
      <c r="AU19" s="3" t="s">
        <v>83</v>
      </c>
      <c r="AV19" s="8">
        <v>0.08</v>
      </c>
      <c r="AW19" s="8">
        <v>0.11</v>
      </c>
      <c r="AX19" s="8">
        <v>0.16</v>
      </c>
      <c r="AY19" s="8">
        <v>0.44</v>
      </c>
      <c r="AZ19" s="2"/>
    </row>
    <row r="20" spans="4:52" x14ac:dyDescent="0.2">
      <c r="D20" s="1" t="s">
        <v>1174</v>
      </c>
      <c r="E20" s="3" t="s">
        <v>76</v>
      </c>
      <c r="F20" s="3" t="s">
        <v>2717</v>
      </c>
      <c r="G20" s="3" t="s">
        <v>78</v>
      </c>
      <c r="H20" s="2"/>
      <c r="I20" s="2"/>
      <c r="J20" s="2"/>
      <c r="K20" s="3" t="s">
        <v>79</v>
      </c>
      <c r="L20" s="3" t="s">
        <v>80</v>
      </c>
      <c r="M20" s="6">
        <v>0.80972222222222223</v>
      </c>
      <c r="N20" s="3" t="s">
        <v>2718</v>
      </c>
      <c r="O20" s="2"/>
      <c r="P20" s="3" t="s">
        <v>1230</v>
      </c>
      <c r="Q20" s="3" t="s">
        <v>83</v>
      </c>
      <c r="R20" s="3" t="s">
        <v>574</v>
      </c>
      <c r="S20" s="3" t="s">
        <v>83</v>
      </c>
      <c r="T20" s="3" t="s">
        <v>112</v>
      </c>
      <c r="U20" s="3" t="s">
        <v>83</v>
      </c>
      <c r="V20" s="3" t="s">
        <v>2719</v>
      </c>
      <c r="W20" s="3" t="s">
        <v>86</v>
      </c>
      <c r="X20" s="3" t="s">
        <v>1498</v>
      </c>
      <c r="Y20" s="3" t="s">
        <v>83</v>
      </c>
      <c r="Z20" s="3" t="s">
        <v>310</v>
      </c>
      <c r="AA20" s="3" t="s">
        <v>83</v>
      </c>
      <c r="AB20" s="3" t="s">
        <v>133</v>
      </c>
      <c r="AC20" s="3" t="s">
        <v>83</v>
      </c>
      <c r="AD20" s="3" t="s">
        <v>1580</v>
      </c>
      <c r="AE20" s="3" t="s">
        <v>86</v>
      </c>
      <c r="AF20" s="3" t="s">
        <v>290</v>
      </c>
      <c r="AG20" s="3" t="s">
        <v>83</v>
      </c>
      <c r="AH20" s="3" t="s">
        <v>118</v>
      </c>
      <c r="AI20" s="3" t="s">
        <v>83</v>
      </c>
      <c r="AJ20" s="3" t="s">
        <v>1684</v>
      </c>
      <c r="AK20" s="3" t="s">
        <v>1684</v>
      </c>
      <c r="AL20" s="3" t="s">
        <v>310</v>
      </c>
      <c r="AM20" s="3" t="s">
        <v>310</v>
      </c>
      <c r="AN20" s="3" t="s">
        <v>121</v>
      </c>
      <c r="AO20" s="3" t="s">
        <v>121</v>
      </c>
      <c r="AP20" s="3" t="s">
        <v>86</v>
      </c>
      <c r="AQ20" s="3" t="s">
        <v>86</v>
      </c>
      <c r="AR20" s="3" t="s">
        <v>136</v>
      </c>
      <c r="AS20" s="3" t="s">
        <v>136</v>
      </c>
      <c r="AT20" s="3" t="s">
        <v>83</v>
      </c>
      <c r="AU20" s="3" t="s">
        <v>83</v>
      </c>
      <c r="AV20" s="8">
        <v>0</v>
      </c>
      <c r="AW20" s="8">
        <v>0.01</v>
      </c>
      <c r="AX20" s="8">
        <v>0.02</v>
      </c>
      <c r="AY20" s="8">
        <v>0.13</v>
      </c>
      <c r="AZ20" s="2"/>
    </row>
    <row r="21" spans="4:52" x14ac:dyDescent="0.2">
      <c r="D21" s="1" t="s">
        <v>317</v>
      </c>
      <c r="E21" s="3" t="s">
        <v>76</v>
      </c>
      <c r="F21" s="3" t="s">
        <v>2311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0.81041666666666667</v>
      </c>
      <c r="N21" s="3" t="s">
        <v>2720</v>
      </c>
      <c r="O21" s="2"/>
      <c r="P21" s="3" t="s">
        <v>1230</v>
      </c>
      <c r="Q21" s="3" t="s">
        <v>471</v>
      </c>
      <c r="R21" s="3" t="s">
        <v>149</v>
      </c>
      <c r="S21" s="3" t="s">
        <v>431</v>
      </c>
      <c r="T21" s="3" t="s">
        <v>115</v>
      </c>
      <c r="U21" s="3" t="s">
        <v>179</v>
      </c>
      <c r="V21" s="3" t="s">
        <v>2721</v>
      </c>
      <c r="W21" s="3" t="s">
        <v>2722</v>
      </c>
      <c r="X21" s="3" t="s">
        <v>2723</v>
      </c>
      <c r="Y21" s="3" t="s">
        <v>83</v>
      </c>
      <c r="Z21" s="3" t="s">
        <v>431</v>
      </c>
      <c r="AA21" s="3" t="s">
        <v>83</v>
      </c>
      <c r="AB21" s="3" t="s">
        <v>112</v>
      </c>
      <c r="AC21" s="3" t="s">
        <v>83</v>
      </c>
      <c r="AD21" s="3" t="s">
        <v>2724</v>
      </c>
      <c r="AE21" s="3" t="s">
        <v>86</v>
      </c>
      <c r="AF21" s="3" t="s">
        <v>83</v>
      </c>
      <c r="AG21" s="3" t="s">
        <v>83</v>
      </c>
      <c r="AH21" s="3" t="s">
        <v>155</v>
      </c>
      <c r="AI21" s="3" t="s">
        <v>83</v>
      </c>
      <c r="AJ21" s="3" t="s">
        <v>181</v>
      </c>
      <c r="AK21" s="3" t="s">
        <v>181</v>
      </c>
      <c r="AL21" s="3" t="s">
        <v>185</v>
      </c>
      <c r="AM21" s="3" t="s">
        <v>185</v>
      </c>
      <c r="AN21" s="3" t="s">
        <v>158</v>
      </c>
      <c r="AO21" s="3" t="s">
        <v>158</v>
      </c>
      <c r="AP21" s="3" t="s">
        <v>86</v>
      </c>
      <c r="AQ21" s="3" t="s">
        <v>86</v>
      </c>
      <c r="AR21" s="3" t="s">
        <v>136</v>
      </c>
      <c r="AS21" s="3" t="s">
        <v>136</v>
      </c>
      <c r="AT21" s="3" t="s">
        <v>83</v>
      </c>
      <c r="AU21" s="3" t="s">
        <v>83</v>
      </c>
      <c r="AV21" s="8">
        <v>0.03</v>
      </c>
      <c r="AW21" s="8">
        <v>0.04</v>
      </c>
      <c r="AX21" s="8">
        <v>0.06</v>
      </c>
      <c r="AY21" s="8">
        <v>0.19</v>
      </c>
      <c r="AZ21" s="2"/>
    </row>
    <row r="22" spans="4:52" x14ac:dyDescent="0.2">
      <c r="D22" s="1" t="s">
        <v>1467</v>
      </c>
      <c r="E22" s="3" t="s">
        <v>76</v>
      </c>
      <c r="F22" s="3" t="s">
        <v>1468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0.81041666666666667</v>
      </c>
      <c r="N22" s="3" t="s">
        <v>2725</v>
      </c>
      <c r="O22" s="2"/>
      <c r="P22" s="3" t="s">
        <v>595</v>
      </c>
      <c r="Q22" s="3" t="s">
        <v>83</v>
      </c>
      <c r="R22" s="3" t="s">
        <v>504</v>
      </c>
      <c r="S22" s="3" t="s">
        <v>83</v>
      </c>
      <c r="T22" s="3" t="s">
        <v>112</v>
      </c>
      <c r="U22" s="3" t="s">
        <v>83</v>
      </c>
      <c r="V22" s="3" t="s">
        <v>2726</v>
      </c>
      <c r="W22" s="3" t="s">
        <v>86</v>
      </c>
      <c r="X22" s="3" t="s">
        <v>2727</v>
      </c>
      <c r="Y22" s="3" t="s">
        <v>83</v>
      </c>
      <c r="Z22" s="3" t="s">
        <v>494</v>
      </c>
      <c r="AA22" s="3" t="s">
        <v>83</v>
      </c>
      <c r="AB22" s="3" t="s">
        <v>115</v>
      </c>
      <c r="AC22" s="3" t="s">
        <v>83</v>
      </c>
      <c r="AD22" s="3" t="s">
        <v>2728</v>
      </c>
      <c r="AE22" s="3" t="s">
        <v>86</v>
      </c>
      <c r="AF22" s="3" t="s">
        <v>290</v>
      </c>
      <c r="AG22" s="3" t="s">
        <v>83</v>
      </c>
      <c r="AH22" s="3" t="s">
        <v>1583</v>
      </c>
      <c r="AI22" s="3" t="s">
        <v>83</v>
      </c>
      <c r="AJ22" s="3" t="s">
        <v>1594</v>
      </c>
      <c r="AK22" s="3" t="s">
        <v>1594</v>
      </c>
      <c r="AL22" s="3" t="s">
        <v>694</v>
      </c>
      <c r="AM22" s="3" t="s">
        <v>694</v>
      </c>
      <c r="AN22" s="3" t="s">
        <v>392</v>
      </c>
      <c r="AO22" s="3" t="s">
        <v>392</v>
      </c>
      <c r="AP22" s="3" t="s">
        <v>86</v>
      </c>
      <c r="AQ22" s="3" t="s">
        <v>86</v>
      </c>
      <c r="AR22" s="3" t="s">
        <v>2665</v>
      </c>
      <c r="AS22" s="3" t="s">
        <v>2665</v>
      </c>
      <c r="AT22" s="3" t="s">
        <v>83</v>
      </c>
      <c r="AU22" s="3" t="s">
        <v>83</v>
      </c>
      <c r="AV22" s="8">
        <v>0.01</v>
      </c>
      <c r="AW22" s="8">
        <v>0.01</v>
      </c>
      <c r="AX22" s="8">
        <v>0.03</v>
      </c>
      <c r="AY22" s="8">
        <v>0.12</v>
      </c>
      <c r="AZ22" s="2"/>
    </row>
    <row r="23" spans="4:52" x14ac:dyDescent="0.2">
      <c r="D23" s="1" t="s">
        <v>2729</v>
      </c>
      <c r="E23" s="3" t="s">
        <v>76</v>
      </c>
      <c r="F23" s="3" t="s">
        <v>2161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0.81041666666666667</v>
      </c>
      <c r="N23" s="3" t="s">
        <v>2730</v>
      </c>
      <c r="O23" s="2"/>
      <c r="P23" s="3" t="s">
        <v>709</v>
      </c>
      <c r="Q23" s="3" t="s">
        <v>83</v>
      </c>
      <c r="R23" s="3" t="s">
        <v>388</v>
      </c>
      <c r="S23" s="3" t="s">
        <v>83</v>
      </c>
      <c r="T23" s="3" t="s">
        <v>121</v>
      </c>
      <c r="U23" s="3" t="s">
        <v>83</v>
      </c>
      <c r="V23" s="3" t="s">
        <v>2731</v>
      </c>
      <c r="W23" s="3" t="s">
        <v>86</v>
      </c>
      <c r="X23" s="3" t="s">
        <v>709</v>
      </c>
      <c r="Y23" s="3" t="s">
        <v>83</v>
      </c>
      <c r="Z23" s="3" t="s">
        <v>391</v>
      </c>
      <c r="AA23" s="3" t="s">
        <v>83</v>
      </c>
      <c r="AB23" s="3" t="s">
        <v>186</v>
      </c>
      <c r="AC23" s="3" t="s">
        <v>83</v>
      </c>
      <c r="AD23" s="3" t="s">
        <v>2732</v>
      </c>
      <c r="AE23" s="3" t="s">
        <v>86</v>
      </c>
      <c r="AF23" s="3" t="s">
        <v>101</v>
      </c>
      <c r="AG23" s="3" t="s">
        <v>83</v>
      </c>
      <c r="AH23" s="3" t="s">
        <v>155</v>
      </c>
      <c r="AI23" s="3" t="s">
        <v>83</v>
      </c>
      <c r="AJ23" s="3" t="s">
        <v>828</v>
      </c>
      <c r="AK23" s="3" t="s">
        <v>828</v>
      </c>
      <c r="AL23" s="3" t="s">
        <v>380</v>
      </c>
      <c r="AM23" s="3" t="s">
        <v>380</v>
      </c>
      <c r="AN23" s="3" t="s">
        <v>121</v>
      </c>
      <c r="AO23" s="3" t="s">
        <v>121</v>
      </c>
      <c r="AP23" s="3" t="s">
        <v>86</v>
      </c>
      <c r="AQ23" s="3" t="s">
        <v>86</v>
      </c>
      <c r="AR23" s="3" t="s">
        <v>136</v>
      </c>
      <c r="AS23" s="3" t="s">
        <v>136</v>
      </c>
      <c r="AT23" s="3" t="s">
        <v>83</v>
      </c>
      <c r="AU23" s="3" t="s">
        <v>83</v>
      </c>
      <c r="AV23" s="8">
        <v>0.01</v>
      </c>
      <c r="AW23" s="8">
        <v>0.01</v>
      </c>
      <c r="AX23" s="8">
        <v>0.03</v>
      </c>
      <c r="AY23" s="8">
        <v>0.14000000000000001</v>
      </c>
      <c r="AZ23" s="2"/>
    </row>
    <row r="24" spans="4:52" x14ac:dyDescent="0.2">
      <c r="D24" s="1" t="s">
        <v>587</v>
      </c>
      <c r="E24" s="3" t="s">
        <v>76</v>
      </c>
      <c r="F24" s="3" t="s">
        <v>588</v>
      </c>
      <c r="G24" s="3" t="s">
        <v>130</v>
      </c>
      <c r="H24" s="2"/>
      <c r="I24" s="2"/>
      <c r="J24" s="2"/>
      <c r="K24" s="3" t="s">
        <v>79</v>
      </c>
      <c r="L24" s="3" t="s">
        <v>80</v>
      </c>
      <c r="M24" s="6">
        <v>0.81041666666666667</v>
      </c>
      <c r="N24" s="3" t="s">
        <v>2733</v>
      </c>
      <c r="O24" s="2"/>
      <c r="P24" s="3" t="s">
        <v>621</v>
      </c>
      <c r="Q24" s="3" t="s">
        <v>83</v>
      </c>
      <c r="R24" s="3" t="s">
        <v>288</v>
      </c>
      <c r="S24" s="3" t="s">
        <v>83</v>
      </c>
      <c r="T24" s="3" t="s">
        <v>186</v>
      </c>
      <c r="U24" s="3" t="s">
        <v>83</v>
      </c>
      <c r="V24" s="3">
        <f>-(0.03 %)</f>
        <v>-2.9999999999999997E-4</v>
      </c>
      <c r="W24" s="3" t="s">
        <v>86</v>
      </c>
      <c r="X24" s="3" t="s">
        <v>2210</v>
      </c>
      <c r="Y24" s="3" t="s">
        <v>83</v>
      </c>
      <c r="Z24" s="3" t="s">
        <v>105</v>
      </c>
      <c r="AA24" s="3" t="s">
        <v>83</v>
      </c>
      <c r="AB24" s="3" t="s">
        <v>186</v>
      </c>
      <c r="AC24" s="3" t="s">
        <v>83</v>
      </c>
      <c r="AD24" s="3">
        <f>-(0.04 %)</f>
        <v>-4.0000000000000002E-4</v>
      </c>
      <c r="AE24" s="3" t="s">
        <v>86</v>
      </c>
      <c r="AF24" s="3" t="s">
        <v>101</v>
      </c>
      <c r="AG24" s="3" t="s">
        <v>83</v>
      </c>
      <c r="AH24" s="3" t="s">
        <v>155</v>
      </c>
      <c r="AI24" s="3" t="s">
        <v>83</v>
      </c>
      <c r="AJ24" s="3" t="s">
        <v>1142</v>
      </c>
      <c r="AK24" s="3" t="s">
        <v>1142</v>
      </c>
      <c r="AL24" s="3" t="s">
        <v>400</v>
      </c>
      <c r="AM24" s="3" t="s">
        <v>400</v>
      </c>
      <c r="AN24" s="3" t="s">
        <v>133</v>
      </c>
      <c r="AO24" s="3" t="s">
        <v>133</v>
      </c>
      <c r="AP24" s="3" t="s">
        <v>86</v>
      </c>
      <c r="AQ24" s="3" t="s">
        <v>86</v>
      </c>
      <c r="AR24" s="3" t="s">
        <v>2665</v>
      </c>
      <c r="AS24" s="3" t="s">
        <v>2665</v>
      </c>
      <c r="AT24" s="3" t="s">
        <v>83</v>
      </c>
      <c r="AU24" s="3" t="s">
        <v>83</v>
      </c>
      <c r="AV24" s="8">
        <v>0.01</v>
      </c>
      <c r="AW24" s="8">
        <v>0.02</v>
      </c>
      <c r="AX24" s="8">
        <v>0.05</v>
      </c>
      <c r="AY24" s="8">
        <v>0.38</v>
      </c>
      <c r="AZ24" s="2"/>
    </row>
    <row r="25" spans="4:52" x14ac:dyDescent="0.2">
      <c r="D25" s="1" t="s">
        <v>2603</v>
      </c>
      <c r="E25" s="3" t="s">
        <v>76</v>
      </c>
      <c r="F25" s="3" t="s">
        <v>173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0.81111111111111101</v>
      </c>
      <c r="N25" s="3" t="s">
        <v>2734</v>
      </c>
      <c r="O25" s="2"/>
      <c r="P25" s="3" t="s">
        <v>709</v>
      </c>
      <c r="Q25" s="3" t="s">
        <v>83</v>
      </c>
      <c r="R25" s="3" t="s">
        <v>387</v>
      </c>
      <c r="S25" s="3" t="s">
        <v>83</v>
      </c>
      <c r="T25" s="3" t="s">
        <v>186</v>
      </c>
      <c r="U25" s="3" t="s">
        <v>83</v>
      </c>
      <c r="V25" s="3" t="s">
        <v>2735</v>
      </c>
      <c r="W25" s="3" t="s">
        <v>86</v>
      </c>
      <c r="X25" s="3" t="s">
        <v>1208</v>
      </c>
      <c r="Y25" s="3" t="s">
        <v>83</v>
      </c>
      <c r="Z25" s="3" t="s">
        <v>747</v>
      </c>
      <c r="AA25" s="3" t="s">
        <v>83</v>
      </c>
      <c r="AB25" s="3" t="s">
        <v>186</v>
      </c>
      <c r="AC25" s="3" t="s">
        <v>83</v>
      </c>
      <c r="AD25" s="3" t="s">
        <v>2736</v>
      </c>
      <c r="AE25" s="3" t="s">
        <v>86</v>
      </c>
      <c r="AF25" s="3" t="s">
        <v>290</v>
      </c>
      <c r="AG25" s="3" t="s">
        <v>83</v>
      </c>
      <c r="AH25" s="3" t="s">
        <v>118</v>
      </c>
      <c r="AI25" s="3" t="s">
        <v>83</v>
      </c>
      <c r="AJ25" s="3" t="s">
        <v>2737</v>
      </c>
      <c r="AK25" s="3" t="s">
        <v>2737</v>
      </c>
      <c r="AL25" s="3" t="s">
        <v>383</v>
      </c>
      <c r="AM25" s="3" t="s">
        <v>383</v>
      </c>
      <c r="AN25" s="3" t="s">
        <v>112</v>
      </c>
      <c r="AO25" s="3" t="s">
        <v>112</v>
      </c>
      <c r="AP25" s="3" t="s">
        <v>86</v>
      </c>
      <c r="AQ25" s="3" t="s">
        <v>86</v>
      </c>
      <c r="AR25" s="3" t="s">
        <v>2665</v>
      </c>
      <c r="AS25" s="3" t="s">
        <v>2665</v>
      </c>
      <c r="AT25" s="3" t="s">
        <v>83</v>
      </c>
      <c r="AU25" s="3" t="s">
        <v>83</v>
      </c>
      <c r="AV25" s="8">
        <v>0.01</v>
      </c>
      <c r="AW25" s="8">
        <v>0.01</v>
      </c>
      <c r="AX25" s="8">
        <v>0.04</v>
      </c>
      <c r="AY25" s="8">
        <v>0.19</v>
      </c>
      <c r="AZ25" s="2"/>
    </row>
    <row r="26" spans="4:52" x14ac:dyDescent="0.2">
      <c r="D26" s="1" t="s">
        <v>2739</v>
      </c>
      <c r="E26" s="3" t="s">
        <v>76</v>
      </c>
      <c r="F26" s="3" t="s">
        <v>2740</v>
      </c>
      <c r="G26" s="3" t="s">
        <v>468</v>
      </c>
      <c r="H26" s="2"/>
      <c r="I26" s="2"/>
      <c r="J26" s="2"/>
      <c r="K26" s="3" t="s">
        <v>79</v>
      </c>
      <c r="L26" s="3" t="s">
        <v>80</v>
      </c>
      <c r="M26" s="6">
        <v>0.81180555555555556</v>
      </c>
      <c r="N26" s="3" t="s">
        <v>2741</v>
      </c>
      <c r="O26" s="2"/>
      <c r="P26" s="3" t="s">
        <v>412</v>
      </c>
      <c r="Q26" s="3" t="s">
        <v>83</v>
      </c>
      <c r="R26" s="3" t="s">
        <v>2742</v>
      </c>
      <c r="S26" s="3" t="s">
        <v>83</v>
      </c>
      <c r="T26" s="3" t="s">
        <v>216</v>
      </c>
      <c r="U26" s="3" t="s">
        <v>83</v>
      </c>
      <c r="V26" s="3">
        <f>-(0.16 %)</f>
        <v>-1.6000000000000001E-3</v>
      </c>
      <c r="W26" s="3" t="s">
        <v>86</v>
      </c>
      <c r="X26" s="3" t="s">
        <v>308</v>
      </c>
      <c r="Y26" s="3" t="s">
        <v>83</v>
      </c>
      <c r="Z26" s="3" t="s">
        <v>2743</v>
      </c>
      <c r="AA26" s="3" t="s">
        <v>83</v>
      </c>
      <c r="AB26" s="3" t="s">
        <v>356</v>
      </c>
      <c r="AC26" s="3" t="s">
        <v>83</v>
      </c>
      <c r="AD26" s="3">
        <f>-(0.24 %)</f>
        <v>-2.3999999999999998E-3</v>
      </c>
      <c r="AE26" s="3" t="s">
        <v>86</v>
      </c>
      <c r="AF26" s="3" t="s">
        <v>101</v>
      </c>
      <c r="AG26" s="3" t="s">
        <v>83</v>
      </c>
      <c r="AH26" s="3" t="s">
        <v>313</v>
      </c>
      <c r="AI26" s="3" t="s">
        <v>83</v>
      </c>
      <c r="AJ26" s="3" t="s">
        <v>1666</v>
      </c>
      <c r="AK26" s="3" t="s">
        <v>1666</v>
      </c>
      <c r="AL26" s="3" t="s">
        <v>2743</v>
      </c>
      <c r="AM26" s="3" t="s">
        <v>2743</v>
      </c>
      <c r="AN26" s="3" t="s">
        <v>609</v>
      </c>
      <c r="AO26" s="3" t="s">
        <v>609</v>
      </c>
      <c r="AP26" s="3" t="s">
        <v>86</v>
      </c>
      <c r="AQ26" s="3" t="s">
        <v>86</v>
      </c>
      <c r="AR26" s="3" t="s">
        <v>2665</v>
      </c>
      <c r="AS26" s="3" t="s">
        <v>2665</v>
      </c>
      <c r="AT26" s="3" t="s">
        <v>83</v>
      </c>
      <c r="AU26" s="3" t="s">
        <v>83</v>
      </c>
      <c r="AV26" s="8">
        <v>0</v>
      </c>
      <c r="AW26" s="8">
        <v>0</v>
      </c>
      <c r="AX26" s="8">
        <v>0.03</v>
      </c>
      <c r="AY26" s="8">
        <v>0.1</v>
      </c>
      <c r="AZ26" s="2"/>
    </row>
    <row r="27" spans="4:52" x14ac:dyDescent="0.2">
      <c r="D27" s="1" t="s">
        <v>1768</v>
      </c>
      <c r="E27" s="3" t="s">
        <v>76</v>
      </c>
      <c r="F27" s="3" t="s">
        <v>1123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0.81180555555555556</v>
      </c>
      <c r="N27" s="3" t="s">
        <v>2744</v>
      </c>
      <c r="O27" s="2"/>
      <c r="P27" s="3" t="s">
        <v>738</v>
      </c>
      <c r="Q27" s="3" t="s">
        <v>2745</v>
      </c>
      <c r="R27" s="3" t="s">
        <v>2746</v>
      </c>
      <c r="S27" s="3" t="s">
        <v>2747</v>
      </c>
      <c r="T27" s="3" t="s">
        <v>216</v>
      </c>
      <c r="U27" s="3" t="s">
        <v>2748</v>
      </c>
      <c r="V27" s="3" t="s">
        <v>2749</v>
      </c>
      <c r="W27" s="3" t="s">
        <v>1762</v>
      </c>
      <c r="X27" s="3" t="s">
        <v>2750</v>
      </c>
      <c r="Y27" s="3" t="s">
        <v>83</v>
      </c>
      <c r="Z27" s="3" t="s">
        <v>2751</v>
      </c>
      <c r="AA27" s="3" t="s">
        <v>83</v>
      </c>
      <c r="AB27" s="3" t="s">
        <v>498</v>
      </c>
      <c r="AC27" s="3" t="s">
        <v>83</v>
      </c>
      <c r="AD27" s="3" t="s">
        <v>2752</v>
      </c>
      <c r="AE27" s="3" t="s">
        <v>86</v>
      </c>
      <c r="AF27" s="3" t="s">
        <v>290</v>
      </c>
      <c r="AG27" s="3" t="s">
        <v>83</v>
      </c>
      <c r="AH27" s="3" t="s">
        <v>155</v>
      </c>
      <c r="AI27" s="3" t="s">
        <v>83</v>
      </c>
      <c r="AJ27" s="3" t="s">
        <v>119</v>
      </c>
      <c r="AK27" s="3" t="s">
        <v>119</v>
      </c>
      <c r="AL27" s="3" t="s">
        <v>2753</v>
      </c>
      <c r="AM27" s="3" t="s">
        <v>2753</v>
      </c>
      <c r="AN27" s="3" t="s">
        <v>392</v>
      </c>
      <c r="AO27" s="3" t="s">
        <v>392</v>
      </c>
      <c r="AP27" s="3" t="s">
        <v>86</v>
      </c>
      <c r="AQ27" s="3" t="s">
        <v>86</v>
      </c>
      <c r="AR27" s="3" t="s">
        <v>2665</v>
      </c>
      <c r="AS27" s="3" t="s">
        <v>2665</v>
      </c>
      <c r="AT27" s="3" t="s">
        <v>83</v>
      </c>
      <c r="AU27" s="3" t="s">
        <v>83</v>
      </c>
      <c r="AV27" s="8">
        <v>0.05</v>
      </c>
      <c r="AW27" s="8">
        <v>0.06</v>
      </c>
      <c r="AX27" s="8">
        <v>0.08</v>
      </c>
      <c r="AY27" s="8">
        <v>0.23</v>
      </c>
      <c r="AZ27" s="2"/>
    </row>
    <row r="28" spans="4:52" x14ac:dyDescent="0.2">
      <c r="D28" s="1" t="s">
        <v>1503</v>
      </c>
      <c r="E28" s="3" t="s">
        <v>76</v>
      </c>
      <c r="F28" s="3" t="s">
        <v>1504</v>
      </c>
      <c r="G28" s="3" t="s">
        <v>78</v>
      </c>
      <c r="H28" s="2"/>
      <c r="I28" s="2"/>
      <c r="J28" s="2"/>
      <c r="K28" s="3" t="s">
        <v>79</v>
      </c>
      <c r="L28" s="3" t="s">
        <v>80</v>
      </c>
      <c r="M28" s="6">
        <v>0.81180555555555556</v>
      </c>
      <c r="N28" s="3" t="s">
        <v>2754</v>
      </c>
      <c r="O28" s="2"/>
      <c r="P28" s="3" t="s">
        <v>738</v>
      </c>
      <c r="Q28" s="3" t="s">
        <v>83</v>
      </c>
      <c r="R28" s="3" t="s">
        <v>144</v>
      </c>
      <c r="S28" s="3" t="s">
        <v>83</v>
      </c>
      <c r="T28" s="3" t="s">
        <v>186</v>
      </c>
      <c r="U28" s="3" t="s">
        <v>83</v>
      </c>
      <c r="V28" s="3" t="s">
        <v>86</v>
      </c>
      <c r="W28" s="3" t="s">
        <v>86</v>
      </c>
      <c r="X28" s="3" t="s">
        <v>728</v>
      </c>
      <c r="Y28" s="3" t="s">
        <v>83</v>
      </c>
      <c r="Z28" s="3" t="s">
        <v>185</v>
      </c>
      <c r="AA28" s="3" t="s">
        <v>83</v>
      </c>
      <c r="AB28" s="3" t="s">
        <v>179</v>
      </c>
      <c r="AC28" s="3" t="s">
        <v>83</v>
      </c>
      <c r="AD28" s="3" t="s">
        <v>86</v>
      </c>
      <c r="AE28" s="3" t="s">
        <v>86</v>
      </c>
      <c r="AF28" s="3" t="s">
        <v>101</v>
      </c>
      <c r="AG28" s="3" t="s">
        <v>83</v>
      </c>
      <c r="AH28" s="3" t="s">
        <v>155</v>
      </c>
      <c r="AI28" s="3" t="s">
        <v>83</v>
      </c>
      <c r="AJ28" s="3" t="s">
        <v>1142</v>
      </c>
      <c r="AK28" s="3" t="s">
        <v>1142</v>
      </c>
      <c r="AL28" s="3" t="s">
        <v>185</v>
      </c>
      <c r="AM28" s="3" t="s">
        <v>185</v>
      </c>
      <c r="AN28" s="3" t="s">
        <v>186</v>
      </c>
      <c r="AO28" s="3" t="s">
        <v>186</v>
      </c>
      <c r="AP28" s="3" t="s">
        <v>86</v>
      </c>
      <c r="AQ28" s="3" t="s">
        <v>86</v>
      </c>
      <c r="AR28" s="3" t="s">
        <v>2665</v>
      </c>
      <c r="AS28" s="3" t="s">
        <v>2665</v>
      </c>
      <c r="AT28" s="3" t="s">
        <v>83</v>
      </c>
      <c r="AU28" s="3" t="s">
        <v>83</v>
      </c>
      <c r="AV28" s="8">
        <v>0.02</v>
      </c>
      <c r="AW28" s="8">
        <v>0.02</v>
      </c>
      <c r="AX28" s="8">
        <v>0.05</v>
      </c>
      <c r="AY28" s="8">
        <v>0.17</v>
      </c>
      <c r="AZ28" s="2"/>
    </row>
    <row r="29" spans="4:52" x14ac:dyDescent="0.2">
      <c r="D29" s="1" t="s">
        <v>805</v>
      </c>
      <c r="E29" s="3" t="s">
        <v>76</v>
      </c>
      <c r="F29" s="3" t="s">
        <v>88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0.81180555555555556</v>
      </c>
      <c r="N29" s="3" t="s">
        <v>2755</v>
      </c>
      <c r="O29" s="2"/>
      <c r="P29" s="3" t="s">
        <v>987</v>
      </c>
      <c r="Q29" s="3" t="s">
        <v>83</v>
      </c>
      <c r="R29" s="3" t="s">
        <v>1200</v>
      </c>
      <c r="S29" s="3" t="s">
        <v>83</v>
      </c>
      <c r="T29" s="3" t="s">
        <v>186</v>
      </c>
      <c r="U29" s="3" t="s">
        <v>83</v>
      </c>
      <c r="V29" s="3" t="s">
        <v>2756</v>
      </c>
      <c r="W29" s="3" t="s">
        <v>86</v>
      </c>
      <c r="X29" s="3" t="s">
        <v>2335</v>
      </c>
      <c r="Y29" s="3" t="s">
        <v>83</v>
      </c>
      <c r="Z29" s="3" t="s">
        <v>486</v>
      </c>
      <c r="AA29" s="3" t="s">
        <v>83</v>
      </c>
      <c r="AB29" s="3" t="s">
        <v>186</v>
      </c>
      <c r="AC29" s="3" t="s">
        <v>83</v>
      </c>
      <c r="AD29" s="3" t="s">
        <v>2757</v>
      </c>
      <c r="AE29" s="3" t="s">
        <v>86</v>
      </c>
      <c r="AF29" s="3" t="s">
        <v>101</v>
      </c>
      <c r="AG29" s="3" t="s">
        <v>83</v>
      </c>
      <c r="AH29" s="3" t="s">
        <v>155</v>
      </c>
      <c r="AI29" s="3" t="s">
        <v>83</v>
      </c>
      <c r="AJ29" s="3" t="s">
        <v>1599</v>
      </c>
      <c r="AK29" s="3" t="s">
        <v>1599</v>
      </c>
      <c r="AL29" s="3" t="s">
        <v>305</v>
      </c>
      <c r="AM29" s="3" t="s">
        <v>305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2665</v>
      </c>
      <c r="AS29" s="3" t="s">
        <v>2665</v>
      </c>
      <c r="AT29" s="3" t="s">
        <v>83</v>
      </c>
      <c r="AU29" s="3" t="s">
        <v>83</v>
      </c>
      <c r="AV29" s="8">
        <v>0.04</v>
      </c>
      <c r="AW29" s="8">
        <v>0.04</v>
      </c>
      <c r="AX29" s="8">
        <v>7.0000000000000007E-2</v>
      </c>
      <c r="AY29" s="8">
        <v>0.23</v>
      </c>
      <c r="AZ29" s="2"/>
    </row>
    <row r="30" spans="4:52" x14ac:dyDescent="0.2">
      <c r="D30" s="1" t="s">
        <v>317</v>
      </c>
      <c r="E30" s="3" t="s">
        <v>920</v>
      </c>
      <c r="F30" s="3" t="s">
        <v>173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0.81180555555555556</v>
      </c>
      <c r="N30" s="3" t="s">
        <v>2758</v>
      </c>
      <c r="O30" s="2"/>
      <c r="P30" s="3" t="s">
        <v>83</v>
      </c>
      <c r="Q30" s="3" t="s">
        <v>83</v>
      </c>
      <c r="R30" s="3" t="s">
        <v>83</v>
      </c>
      <c r="S30" s="3" t="s">
        <v>83</v>
      </c>
      <c r="T30" s="3" t="s">
        <v>83</v>
      </c>
      <c r="U30" s="3" t="s">
        <v>83</v>
      </c>
      <c r="V30" s="3" t="s">
        <v>86</v>
      </c>
      <c r="W30" s="3" t="s">
        <v>86</v>
      </c>
      <c r="X30" s="3" t="s">
        <v>2759</v>
      </c>
      <c r="Y30" s="3" t="s">
        <v>83</v>
      </c>
      <c r="Z30" s="3" t="s">
        <v>263</v>
      </c>
      <c r="AA30" s="3" t="s">
        <v>83</v>
      </c>
      <c r="AB30" s="3" t="s">
        <v>133</v>
      </c>
      <c r="AC30" s="3" t="s">
        <v>83</v>
      </c>
      <c r="AD30" s="3">
        <f>-(1.8 %)</f>
        <v>-1.8000000000000002E-2</v>
      </c>
      <c r="AE30" s="3" t="s">
        <v>86</v>
      </c>
      <c r="AF30" s="3" t="s">
        <v>290</v>
      </c>
      <c r="AG30" s="3" t="s">
        <v>83</v>
      </c>
      <c r="AH30" s="3" t="s">
        <v>2000</v>
      </c>
      <c r="AI30" s="3" t="s">
        <v>83</v>
      </c>
      <c r="AJ30" s="3" t="s">
        <v>83</v>
      </c>
      <c r="AK30" s="3" t="s">
        <v>83</v>
      </c>
      <c r="AL30" s="3" t="s">
        <v>83</v>
      </c>
      <c r="AM30" s="3" t="s">
        <v>83</v>
      </c>
      <c r="AN30" s="3" t="s">
        <v>83</v>
      </c>
      <c r="AO30" s="3" t="s">
        <v>83</v>
      </c>
      <c r="AP30" s="3" t="s">
        <v>86</v>
      </c>
      <c r="AQ30" s="3" t="s">
        <v>86</v>
      </c>
      <c r="AR30" s="3" t="s">
        <v>83</v>
      </c>
      <c r="AS30" s="3" t="s">
        <v>83</v>
      </c>
      <c r="AT30" s="3" t="s">
        <v>83</v>
      </c>
      <c r="AU30" s="3" t="s">
        <v>83</v>
      </c>
      <c r="AV30" s="8">
        <v>0.02</v>
      </c>
      <c r="AW30" s="8">
        <v>0.05</v>
      </c>
      <c r="AX30" s="8">
        <v>0.08</v>
      </c>
      <c r="AY30" s="8">
        <v>0.62</v>
      </c>
      <c r="AZ30" s="2"/>
    </row>
    <row r="31" spans="4:52" x14ac:dyDescent="0.2">
      <c r="D31" s="1" t="s">
        <v>1031</v>
      </c>
      <c r="E31" s="3" t="s">
        <v>76</v>
      </c>
      <c r="F31" s="3" t="s">
        <v>1032</v>
      </c>
      <c r="G31" s="3" t="s">
        <v>468</v>
      </c>
      <c r="H31" s="2"/>
      <c r="I31" s="2"/>
      <c r="J31" s="2"/>
      <c r="K31" s="3" t="s">
        <v>1033</v>
      </c>
      <c r="L31" s="3" t="s">
        <v>161</v>
      </c>
      <c r="M31" s="6">
        <v>0.8125</v>
      </c>
      <c r="N31" s="3" t="s">
        <v>2760</v>
      </c>
      <c r="O31" s="2"/>
      <c r="P31" s="3" t="s">
        <v>83</v>
      </c>
      <c r="Q31" s="3" t="s">
        <v>83</v>
      </c>
      <c r="R31" s="3" t="s">
        <v>83</v>
      </c>
      <c r="S31" s="3" t="s">
        <v>83</v>
      </c>
      <c r="T31" s="3" t="s">
        <v>83</v>
      </c>
      <c r="U31" s="3" t="s">
        <v>83</v>
      </c>
      <c r="V31" s="3" t="s">
        <v>86</v>
      </c>
      <c r="W31" s="3" t="s">
        <v>86</v>
      </c>
      <c r="X31" s="3" t="s">
        <v>190</v>
      </c>
      <c r="Y31" s="3" t="s">
        <v>83</v>
      </c>
      <c r="Z31" s="3" t="s">
        <v>112</v>
      </c>
      <c r="AA31" s="3" t="s">
        <v>83</v>
      </c>
      <c r="AB31" s="3" t="s">
        <v>186</v>
      </c>
      <c r="AC31" s="3" t="s">
        <v>83</v>
      </c>
      <c r="AD31" s="3" t="s">
        <v>86</v>
      </c>
      <c r="AE31" s="3" t="s">
        <v>86</v>
      </c>
      <c r="AF31" s="3" t="s">
        <v>83</v>
      </c>
      <c r="AG31" s="3" t="s">
        <v>83</v>
      </c>
      <c r="AH31" s="3" t="s">
        <v>83</v>
      </c>
      <c r="AI31" s="3" t="s">
        <v>83</v>
      </c>
      <c r="AJ31" s="3" t="s">
        <v>569</v>
      </c>
      <c r="AK31" s="3" t="s">
        <v>569</v>
      </c>
      <c r="AL31" s="3" t="s">
        <v>179</v>
      </c>
      <c r="AM31" s="3" t="s">
        <v>179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83</v>
      </c>
      <c r="AS31" s="3" t="s">
        <v>83</v>
      </c>
      <c r="AT31" s="3" t="s">
        <v>83</v>
      </c>
      <c r="AU31" s="3" t="s">
        <v>83</v>
      </c>
      <c r="AV31" s="8">
        <v>0</v>
      </c>
      <c r="AW31" s="8">
        <v>0</v>
      </c>
      <c r="AX31" s="8">
        <v>0</v>
      </c>
      <c r="AY31" s="8">
        <v>0</v>
      </c>
      <c r="AZ31" s="2"/>
    </row>
    <row r="32" spans="4:52" x14ac:dyDescent="0.2">
      <c r="D32" s="1" t="s">
        <v>1456</v>
      </c>
      <c r="E32" s="3" t="s">
        <v>76</v>
      </c>
      <c r="F32" s="3" t="s">
        <v>1457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0.8125</v>
      </c>
      <c r="N32" s="3" t="s">
        <v>2761</v>
      </c>
      <c r="O32" s="2"/>
      <c r="P32" s="3" t="s">
        <v>1230</v>
      </c>
      <c r="Q32" s="3" t="s">
        <v>83</v>
      </c>
      <c r="R32" s="3" t="s">
        <v>490</v>
      </c>
      <c r="S32" s="3" t="s">
        <v>83</v>
      </c>
      <c r="T32" s="3" t="s">
        <v>112</v>
      </c>
      <c r="U32" s="3" t="s">
        <v>83</v>
      </c>
      <c r="V32" s="3" t="s">
        <v>2762</v>
      </c>
      <c r="W32" s="3" t="s">
        <v>86</v>
      </c>
      <c r="X32" s="3" t="s">
        <v>2763</v>
      </c>
      <c r="Y32" s="3" t="s">
        <v>83</v>
      </c>
      <c r="Z32" s="3" t="s">
        <v>575</v>
      </c>
      <c r="AA32" s="3" t="s">
        <v>83</v>
      </c>
      <c r="AB32" s="3" t="s">
        <v>112</v>
      </c>
      <c r="AC32" s="3" t="s">
        <v>83</v>
      </c>
      <c r="AD32" s="3" t="s">
        <v>2764</v>
      </c>
      <c r="AE32" s="3" t="s">
        <v>86</v>
      </c>
      <c r="AF32" s="3" t="s">
        <v>290</v>
      </c>
      <c r="AG32" s="3" t="s">
        <v>83</v>
      </c>
      <c r="AH32" s="3" t="s">
        <v>155</v>
      </c>
      <c r="AI32" s="3" t="s">
        <v>83</v>
      </c>
      <c r="AJ32" s="3" t="s">
        <v>1258</v>
      </c>
      <c r="AK32" s="3" t="s">
        <v>1258</v>
      </c>
      <c r="AL32" s="3" t="s">
        <v>144</v>
      </c>
      <c r="AM32" s="3" t="s">
        <v>144</v>
      </c>
      <c r="AN32" s="3" t="s">
        <v>441</v>
      </c>
      <c r="AO32" s="3" t="s">
        <v>441</v>
      </c>
      <c r="AP32" s="3" t="s">
        <v>86</v>
      </c>
      <c r="AQ32" s="3" t="s">
        <v>86</v>
      </c>
      <c r="AR32" s="3" t="s">
        <v>2665</v>
      </c>
      <c r="AS32" s="3" t="s">
        <v>2665</v>
      </c>
      <c r="AT32" s="3" t="s">
        <v>83</v>
      </c>
      <c r="AU32" s="3" t="s">
        <v>83</v>
      </c>
      <c r="AV32" s="8">
        <v>0.04</v>
      </c>
      <c r="AW32" s="8">
        <v>0.05</v>
      </c>
      <c r="AX32" s="8">
        <v>7.0000000000000007E-2</v>
      </c>
      <c r="AY32" s="8">
        <v>0.25</v>
      </c>
      <c r="AZ32" s="2"/>
    </row>
    <row r="33" spans="4:52" x14ac:dyDescent="0.2">
      <c r="D33" s="1" t="s">
        <v>1807</v>
      </c>
      <c r="E33" s="3" t="s">
        <v>76</v>
      </c>
      <c r="F33" s="3" t="s">
        <v>173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0.8125</v>
      </c>
      <c r="N33" s="3" t="s">
        <v>2765</v>
      </c>
      <c r="O33" s="2"/>
      <c r="P33" s="3" t="s">
        <v>843</v>
      </c>
      <c r="Q33" s="3" t="s">
        <v>83</v>
      </c>
      <c r="R33" s="3" t="s">
        <v>1641</v>
      </c>
      <c r="S33" s="3" t="s">
        <v>83</v>
      </c>
      <c r="T33" s="3" t="s">
        <v>223</v>
      </c>
      <c r="U33" s="3" t="s">
        <v>83</v>
      </c>
      <c r="V33" s="3" t="s">
        <v>2766</v>
      </c>
      <c r="W33" s="3" t="s">
        <v>86</v>
      </c>
      <c r="X33" s="3" t="s">
        <v>1352</v>
      </c>
      <c r="Y33" s="3" t="s">
        <v>2767</v>
      </c>
      <c r="Z33" s="3" t="s">
        <v>2768</v>
      </c>
      <c r="AA33" s="3" t="s">
        <v>2769</v>
      </c>
      <c r="AB33" s="3" t="s">
        <v>574</v>
      </c>
      <c r="AC33" s="3" t="s">
        <v>810</v>
      </c>
      <c r="AD33" s="3" t="s">
        <v>2770</v>
      </c>
      <c r="AE33" s="3" t="s">
        <v>2771</v>
      </c>
      <c r="AF33" s="3" t="s">
        <v>101</v>
      </c>
      <c r="AG33" s="3" t="s">
        <v>913</v>
      </c>
      <c r="AH33" s="3" t="s">
        <v>118</v>
      </c>
      <c r="AI33" s="3" t="s">
        <v>118</v>
      </c>
      <c r="AJ33" s="3" t="s">
        <v>2772</v>
      </c>
      <c r="AK33" s="3" t="s">
        <v>2772</v>
      </c>
      <c r="AL33" s="3" t="s">
        <v>1641</v>
      </c>
      <c r="AM33" s="3" t="s">
        <v>1641</v>
      </c>
      <c r="AN33" s="3" t="s">
        <v>714</v>
      </c>
      <c r="AO33" s="3" t="s">
        <v>714</v>
      </c>
      <c r="AP33" s="3" t="s">
        <v>86</v>
      </c>
      <c r="AQ33" s="3" t="s">
        <v>86</v>
      </c>
      <c r="AR33" s="3" t="s">
        <v>2665</v>
      </c>
      <c r="AS33" s="3" t="s">
        <v>2665</v>
      </c>
      <c r="AT33" s="3" t="s">
        <v>83</v>
      </c>
      <c r="AU33" s="3" t="s">
        <v>83</v>
      </c>
      <c r="AV33" s="8">
        <v>0.03</v>
      </c>
      <c r="AW33" s="8">
        <v>0.04</v>
      </c>
      <c r="AX33" s="8">
        <v>0.05</v>
      </c>
      <c r="AY33" s="8">
        <v>0.17</v>
      </c>
      <c r="AZ33" s="2"/>
    </row>
    <row r="34" spans="4:52" x14ac:dyDescent="0.2">
      <c r="D34" s="1" t="s">
        <v>830</v>
      </c>
      <c r="E34" s="3" t="s">
        <v>76</v>
      </c>
      <c r="F34" s="3" t="s">
        <v>88</v>
      </c>
      <c r="G34" s="3" t="s">
        <v>468</v>
      </c>
      <c r="H34" s="2"/>
      <c r="I34" s="2"/>
      <c r="J34" s="2"/>
      <c r="K34" s="3" t="s">
        <v>79</v>
      </c>
      <c r="L34" s="2"/>
      <c r="M34" s="6">
        <v>0.81388888888888899</v>
      </c>
      <c r="N34" s="3" t="s">
        <v>2773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4:52" x14ac:dyDescent="0.2">
      <c r="D35" s="1" t="s">
        <v>2774</v>
      </c>
      <c r="E35" s="3" t="s">
        <v>76</v>
      </c>
      <c r="F35" s="3" t="s">
        <v>2775</v>
      </c>
      <c r="G35" s="3" t="s">
        <v>78</v>
      </c>
      <c r="H35" s="2"/>
      <c r="I35" s="2"/>
      <c r="J35" s="2"/>
      <c r="K35" s="3" t="s">
        <v>79</v>
      </c>
      <c r="L35" s="3" t="s">
        <v>80</v>
      </c>
      <c r="M35" s="6">
        <v>0.81527777777777777</v>
      </c>
      <c r="N35" s="3" t="s">
        <v>2776</v>
      </c>
      <c r="O35" s="2"/>
      <c r="P35" s="3" t="s">
        <v>82</v>
      </c>
      <c r="Q35" s="3" t="s">
        <v>83</v>
      </c>
      <c r="R35" s="3" t="s">
        <v>2777</v>
      </c>
      <c r="S35" s="3" t="s">
        <v>83</v>
      </c>
      <c r="T35" s="3" t="s">
        <v>158</v>
      </c>
      <c r="U35" s="3" t="s">
        <v>83</v>
      </c>
      <c r="V35" s="3" t="s">
        <v>86</v>
      </c>
      <c r="W35" s="3" t="s">
        <v>86</v>
      </c>
      <c r="X35" s="3" t="s">
        <v>167</v>
      </c>
      <c r="Y35" s="3" t="s">
        <v>83</v>
      </c>
      <c r="Z35" s="3" t="s">
        <v>978</v>
      </c>
      <c r="AA35" s="3" t="s">
        <v>83</v>
      </c>
      <c r="AB35" s="3" t="s">
        <v>392</v>
      </c>
      <c r="AC35" s="3" t="s">
        <v>83</v>
      </c>
      <c r="AD35" s="3" t="s">
        <v>86</v>
      </c>
      <c r="AE35" s="3" t="s">
        <v>86</v>
      </c>
      <c r="AF35" s="3" t="s">
        <v>101</v>
      </c>
      <c r="AG35" s="3" t="s">
        <v>83</v>
      </c>
      <c r="AH35" s="3" t="s">
        <v>155</v>
      </c>
      <c r="AI35" s="3" t="s">
        <v>83</v>
      </c>
      <c r="AJ35" s="3" t="s">
        <v>545</v>
      </c>
      <c r="AK35" s="3" t="s">
        <v>545</v>
      </c>
      <c r="AL35" s="3" t="s">
        <v>1786</v>
      </c>
      <c r="AM35" s="3" t="s">
        <v>1786</v>
      </c>
      <c r="AN35" s="3" t="s">
        <v>347</v>
      </c>
      <c r="AO35" s="3" t="s">
        <v>347</v>
      </c>
      <c r="AP35" s="3" t="s">
        <v>86</v>
      </c>
      <c r="AQ35" s="3" t="s">
        <v>86</v>
      </c>
      <c r="AR35" s="3" t="s">
        <v>2665</v>
      </c>
      <c r="AS35" s="3" t="s">
        <v>2665</v>
      </c>
      <c r="AT35" s="3" t="s">
        <v>519</v>
      </c>
      <c r="AU35" s="3" t="s">
        <v>519</v>
      </c>
      <c r="AV35" s="8">
        <v>0.03</v>
      </c>
      <c r="AW35" s="8">
        <v>0.03</v>
      </c>
      <c r="AX35" s="8">
        <v>0.05</v>
      </c>
      <c r="AY35" s="8">
        <v>0.06</v>
      </c>
      <c r="AZ35" s="2"/>
    </row>
    <row r="36" spans="4:52" x14ac:dyDescent="0.2">
      <c r="D36" s="1" t="s">
        <v>1139</v>
      </c>
      <c r="E36" s="3" t="s">
        <v>76</v>
      </c>
      <c r="F36" s="3" t="s">
        <v>1140</v>
      </c>
      <c r="G36" s="3" t="s">
        <v>130</v>
      </c>
      <c r="H36" s="2"/>
      <c r="I36" s="2"/>
      <c r="J36" s="2"/>
      <c r="K36" s="3" t="s">
        <v>79</v>
      </c>
      <c r="L36" s="3" t="s">
        <v>80</v>
      </c>
      <c r="M36" s="6">
        <v>0.81527777777777777</v>
      </c>
      <c r="N36" s="3" t="s">
        <v>2778</v>
      </c>
      <c r="O36" s="2"/>
      <c r="P36" s="3" t="s">
        <v>595</v>
      </c>
      <c r="Q36" s="3" t="s">
        <v>1217</v>
      </c>
      <c r="R36" s="3" t="s">
        <v>525</v>
      </c>
      <c r="S36" s="3" t="s">
        <v>759</v>
      </c>
      <c r="T36" s="3" t="s">
        <v>179</v>
      </c>
      <c r="U36" s="3" t="s">
        <v>121</v>
      </c>
      <c r="V36" s="3">
        <f>-(0.45 %)</f>
        <v>-4.5000000000000005E-3</v>
      </c>
      <c r="W36" s="3">
        <f>-(0.4 %)</f>
        <v>-4.0000000000000001E-3</v>
      </c>
      <c r="X36" s="3" t="s">
        <v>1659</v>
      </c>
      <c r="Y36" s="3" t="s">
        <v>83</v>
      </c>
      <c r="Z36" s="3" t="s">
        <v>525</v>
      </c>
      <c r="AA36" s="3" t="s">
        <v>83</v>
      </c>
      <c r="AB36" s="3" t="s">
        <v>179</v>
      </c>
      <c r="AC36" s="3" t="s">
        <v>83</v>
      </c>
      <c r="AD36" s="3">
        <f>-(0.34 %)</f>
        <v>-3.4000000000000002E-3</v>
      </c>
      <c r="AE36" s="3" t="s">
        <v>86</v>
      </c>
      <c r="AF36" s="3" t="s">
        <v>2779</v>
      </c>
      <c r="AG36" s="3" t="s">
        <v>83</v>
      </c>
      <c r="AH36" s="3" t="s">
        <v>432</v>
      </c>
      <c r="AI36" s="3" t="s">
        <v>83</v>
      </c>
      <c r="AJ36" s="3" t="s">
        <v>195</v>
      </c>
      <c r="AK36" s="3" t="s">
        <v>195</v>
      </c>
      <c r="AL36" s="3" t="s">
        <v>525</v>
      </c>
      <c r="AM36" s="3" t="s">
        <v>525</v>
      </c>
      <c r="AN36" s="3" t="s">
        <v>186</v>
      </c>
      <c r="AO36" s="3" t="s">
        <v>186</v>
      </c>
      <c r="AP36" s="3" t="s">
        <v>86</v>
      </c>
      <c r="AQ36" s="3" t="s">
        <v>86</v>
      </c>
      <c r="AR36" s="3" t="s">
        <v>2665</v>
      </c>
      <c r="AS36" s="3" t="s">
        <v>2665</v>
      </c>
      <c r="AT36" s="3" t="s">
        <v>83</v>
      </c>
      <c r="AU36" s="3" t="s">
        <v>83</v>
      </c>
      <c r="AV36" s="8">
        <v>0</v>
      </c>
      <c r="AW36" s="8">
        <v>0.01</v>
      </c>
      <c r="AX36" s="8">
        <v>0.05</v>
      </c>
      <c r="AY36" s="8">
        <v>0.31</v>
      </c>
      <c r="AZ36" s="2"/>
    </row>
    <row r="37" spans="4:52" x14ac:dyDescent="0.2">
      <c r="D37" s="1" t="s">
        <v>317</v>
      </c>
      <c r="E37" s="3" t="s">
        <v>76</v>
      </c>
      <c r="F37" s="3" t="s">
        <v>173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0.81527777777777777</v>
      </c>
      <c r="N37" s="3" t="s">
        <v>1060</v>
      </c>
      <c r="O37" s="2"/>
      <c r="P37" s="3" t="s">
        <v>110</v>
      </c>
      <c r="Q37" s="3" t="s">
        <v>83</v>
      </c>
      <c r="R37" s="3" t="s">
        <v>630</v>
      </c>
      <c r="S37" s="3" t="s">
        <v>83</v>
      </c>
      <c r="T37" s="3" t="s">
        <v>186</v>
      </c>
      <c r="U37" s="3" t="s">
        <v>83</v>
      </c>
      <c r="V37" s="3" t="s">
        <v>86</v>
      </c>
      <c r="W37" s="3" t="s">
        <v>86</v>
      </c>
      <c r="X37" s="3" t="s">
        <v>847</v>
      </c>
      <c r="Y37" s="3" t="s">
        <v>2780</v>
      </c>
      <c r="Z37" s="3" t="s">
        <v>263</v>
      </c>
      <c r="AA37" s="3" t="s">
        <v>558</v>
      </c>
      <c r="AB37" s="3" t="s">
        <v>179</v>
      </c>
      <c r="AC37" s="3" t="s">
        <v>529</v>
      </c>
      <c r="AD37" s="3" t="s">
        <v>1304</v>
      </c>
      <c r="AE37" s="3" t="s">
        <v>2781</v>
      </c>
      <c r="AF37" s="3" t="s">
        <v>290</v>
      </c>
      <c r="AG37" s="3" t="s">
        <v>154</v>
      </c>
      <c r="AH37" s="3" t="s">
        <v>432</v>
      </c>
      <c r="AI37" s="3" t="s">
        <v>2782</v>
      </c>
      <c r="AJ37" s="3" t="s">
        <v>1258</v>
      </c>
      <c r="AK37" s="3" t="s">
        <v>1258</v>
      </c>
      <c r="AL37" s="3" t="s">
        <v>818</v>
      </c>
      <c r="AM37" s="3" t="s">
        <v>818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2665</v>
      </c>
      <c r="AS37" s="3" t="s">
        <v>2665</v>
      </c>
      <c r="AT37" s="3" t="s">
        <v>519</v>
      </c>
      <c r="AU37" s="3" t="s">
        <v>519</v>
      </c>
      <c r="AV37" s="8">
        <v>0.11</v>
      </c>
      <c r="AW37" s="8">
        <v>0.16</v>
      </c>
      <c r="AX37" s="8">
        <v>0.22</v>
      </c>
      <c r="AY37" s="8">
        <v>0.55000000000000004</v>
      </c>
      <c r="AZ37" s="2"/>
    </row>
    <row r="38" spans="4:52" x14ac:dyDescent="0.2">
      <c r="D38" s="1" t="s">
        <v>1077</v>
      </c>
      <c r="E38" s="3" t="s">
        <v>76</v>
      </c>
      <c r="F38" s="3" t="s">
        <v>1490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0.81527777777777777</v>
      </c>
      <c r="N38" s="3" t="s">
        <v>2783</v>
      </c>
      <c r="O38" s="2"/>
      <c r="P38" s="3" t="s">
        <v>1230</v>
      </c>
      <c r="Q38" s="3" t="s">
        <v>83</v>
      </c>
      <c r="R38" s="3" t="s">
        <v>490</v>
      </c>
      <c r="S38" s="3" t="s">
        <v>83</v>
      </c>
      <c r="T38" s="3" t="s">
        <v>133</v>
      </c>
      <c r="U38" s="3" t="s">
        <v>83</v>
      </c>
      <c r="V38" s="3" t="s">
        <v>2784</v>
      </c>
      <c r="W38" s="3" t="s">
        <v>86</v>
      </c>
      <c r="X38" s="3" t="s">
        <v>1379</v>
      </c>
      <c r="Y38" s="3" t="s">
        <v>2785</v>
      </c>
      <c r="Z38" s="3" t="s">
        <v>490</v>
      </c>
      <c r="AA38" s="3" t="s">
        <v>431</v>
      </c>
      <c r="AB38" s="3" t="s">
        <v>133</v>
      </c>
      <c r="AC38" s="3" t="s">
        <v>115</v>
      </c>
      <c r="AD38" s="3" t="s">
        <v>2786</v>
      </c>
      <c r="AE38" s="3" t="s">
        <v>2787</v>
      </c>
      <c r="AF38" s="3" t="s">
        <v>290</v>
      </c>
      <c r="AG38" s="3" t="s">
        <v>913</v>
      </c>
      <c r="AH38" s="3" t="s">
        <v>155</v>
      </c>
      <c r="AI38" s="3" t="s">
        <v>497</v>
      </c>
      <c r="AJ38" s="3" t="s">
        <v>181</v>
      </c>
      <c r="AK38" s="3" t="s">
        <v>181</v>
      </c>
      <c r="AL38" s="3" t="s">
        <v>490</v>
      </c>
      <c r="AM38" s="3" t="s">
        <v>490</v>
      </c>
      <c r="AN38" s="3" t="s">
        <v>133</v>
      </c>
      <c r="AO38" s="3" t="s">
        <v>133</v>
      </c>
      <c r="AP38" s="3" t="s">
        <v>86</v>
      </c>
      <c r="AQ38" s="3" t="s">
        <v>86</v>
      </c>
      <c r="AR38" s="3" t="s">
        <v>2665</v>
      </c>
      <c r="AS38" s="3" t="s">
        <v>2665</v>
      </c>
      <c r="AT38" s="3" t="s">
        <v>83</v>
      </c>
      <c r="AU38" s="3" t="s">
        <v>83</v>
      </c>
      <c r="AV38" s="8">
        <v>0.11</v>
      </c>
      <c r="AW38" s="8">
        <v>0.15</v>
      </c>
      <c r="AX38" s="8">
        <v>0.2</v>
      </c>
      <c r="AY38" s="8">
        <v>0.53</v>
      </c>
      <c r="AZ38" s="2"/>
    </row>
    <row r="39" spans="4:52" x14ac:dyDescent="0.2">
      <c r="D39" s="1" t="s">
        <v>1459</v>
      </c>
      <c r="E39" s="3" t="s">
        <v>76</v>
      </c>
      <c r="F39" s="3" t="s">
        <v>1964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0.81597222222222221</v>
      </c>
      <c r="N39" s="3" t="s">
        <v>2790</v>
      </c>
      <c r="O39" s="2"/>
      <c r="P39" s="3" t="s">
        <v>307</v>
      </c>
      <c r="Q39" s="3" t="s">
        <v>1275</v>
      </c>
      <c r="R39" s="3" t="s">
        <v>144</v>
      </c>
      <c r="S39" s="3" t="s">
        <v>434</v>
      </c>
      <c r="T39" s="3" t="s">
        <v>529</v>
      </c>
      <c r="U39" s="3" t="s">
        <v>133</v>
      </c>
      <c r="V39" s="3" t="s">
        <v>2791</v>
      </c>
      <c r="W39" s="3" t="s">
        <v>2792</v>
      </c>
      <c r="X39" s="3" t="s">
        <v>2793</v>
      </c>
      <c r="Y39" s="3" t="s">
        <v>2794</v>
      </c>
      <c r="Z39" s="3" t="s">
        <v>144</v>
      </c>
      <c r="AA39" s="3" t="s">
        <v>260</v>
      </c>
      <c r="AB39" s="3" t="s">
        <v>115</v>
      </c>
      <c r="AC39" s="3" t="s">
        <v>529</v>
      </c>
      <c r="AD39" s="3" t="s">
        <v>2795</v>
      </c>
      <c r="AE39" s="3" t="s">
        <v>2796</v>
      </c>
      <c r="AF39" s="3" t="s">
        <v>290</v>
      </c>
      <c r="AG39" s="3" t="s">
        <v>913</v>
      </c>
      <c r="AH39" s="3" t="s">
        <v>432</v>
      </c>
      <c r="AI39" s="3" t="s">
        <v>572</v>
      </c>
      <c r="AJ39" s="3" t="s">
        <v>720</v>
      </c>
      <c r="AK39" s="3" t="s">
        <v>720</v>
      </c>
      <c r="AL39" s="3" t="s">
        <v>896</v>
      </c>
      <c r="AM39" s="3" t="s">
        <v>896</v>
      </c>
      <c r="AN39" s="3" t="s">
        <v>135</v>
      </c>
      <c r="AO39" s="3" t="s">
        <v>135</v>
      </c>
      <c r="AP39" s="3" t="s">
        <v>86</v>
      </c>
      <c r="AQ39" s="3" t="s">
        <v>86</v>
      </c>
      <c r="AR39" s="3" t="s">
        <v>2665</v>
      </c>
      <c r="AS39" s="3" t="s">
        <v>2665</v>
      </c>
      <c r="AT39" s="3" t="s">
        <v>83</v>
      </c>
      <c r="AU39" s="3" t="s">
        <v>83</v>
      </c>
      <c r="AV39" s="8">
        <v>0.02</v>
      </c>
      <c r="AW39" s="8">
        <v>0.02</v>
      </c>
      <c r="AX39" s="8">
        <v>0.04</v>
      </c>
      <c r="AY39" s="8">
        <v>0.14000000000000001</v>
      </c>
      <c r="AZ39" s="2"/>
    </row>
    <row r="40" spans="4:52" x14ac:dyDescent="0.2">
      <c r="D40" s="1" t="s">
        <v>1464</v>
      </c>
      <c r="E40" s="3" t="s">
        <v>76</v>
      </c>
      <c r="F40" s="3" t="s">
        <v>1465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0.81666666666666676</v>
      </c>
      <c r="N40" s="3" t="s">
        <v>2797</v>
      </c>
      <c r="O40" s="2"/>
      <c r="P40" s="3" t="s">
        <v>119</v>
      </c>
      <c r="Q40" s="3" t="s">
        <v>191</v>
      </c>
      <c r="R40" s="3" t="s">
        <v>145</v>
      </c>
      <c r="S40" s="3" t="s">
        <v>605</v>
      </c>
      <c r="T40" s="3" t="s">
        <v>179</v>
      </c>
      <c r="U40" s="3" t="s">
        <v>121</v>
      </c>
      <c r="V40" s="3">
        <f>-(0.01 %)</f>
        <v>-1E-4</v>
      </c>
      <c r="W40" s="3">
        <f>-(0.1 %)</f>
        <v>-1E-3</v>
      </c>
      <c r="X40" s="3" t="s">
        <v>1348</v>
      </c>
      <c r="Y40" s="3" t="s">
        <v>2798</v>
      </c>
      <c r="Z40" s="3" t="s">
        <v>152</v>
      </c>
      <c r="AA40" s="3" t="s">
        <v>387</v>
      </c>
      <c r="AB40" s="3" t="s">
        <v>179</v>
      </c>
      <c r="AC40" s="3" t="s">
        <v>112</v>
      </c>
      <c r="AD40" s="3">
        <f>-(0.03 %)</f>
        <v>-2.9999999999999997E-4</v>
      </c>
      <c r="AE40" s="3">
        <f>-(0.51 %)</f>
        <v>-5.1000000000000004E-3</v>
      </c>
      <c r="AF40" s="3" t="s">
        <v>101</v>
      </c>
      <c r="AG40" s="3" t="s">
        <v>83</v>
      </c>
      <c r="AH40" s="3" t="s">
        <v>118</v>
      </c>
      <c r="AI40" s="3" t="s">
        <v>314</v>
      </c>
      <c r="AJ40" s="3" t="s">
        <v>1599</v>
      </c>
      <c r="AK40" s="3" t="s">
        <v>1599</v>
      </c>
      <c r="AL40" s="3" t="s">
        <v>145</v>
      </c>
      <c r="AM40" s="3" t="s">
        <v>145</v>
      </c>
      <c r="AN40" s="3" t="s">
        <v>186</v>
      </c>
      <c r="AO40" s="3" t="s">
        <v>186</v>
      </c>
      <c r="AP40" s="3" t="s">
        <v>86</v>
      </c>
      <c r="AQ40" s="3" t="s">
        <v>86</v>
      </c>
      <c r="AR40" s="3" t="s">
        <v>2665</v>
      </c>
      <c r="AS40" s="3" t="s">
        <v>2665</v>
      </c>
      <c r="AT40" s="3" t="s">
        <v>83</v>
      </c>
      <c r="AU40" s="3" t="s">
        <v>83</v>
      </c>
      <c r="AV40" s="8">
        <v>0.01</v>
      </c>
      <c r="AW40" s="8">
        <v>0.02</v>
      </c>
      <c r="AX40" s="8">
        <v>0.04</v>
      </c>
      <c r="AY40" s="8">
        <v>0.28000000000000003</v>
      </c>
      <c r="AZ40" s="2"/>
    </row>
    <row r="41" spans="4:52" x14ac:dyDescent="0.2">
      <c r="D41" s="1" t="s">
        <v>1507</v>
      </c>
      <c r="E41" s="3" t="s">
        <v>76</v>
      </c>
      <c r="F41" s="3" t="s">
        <v>1570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0.81736111111111109</v>
      </c>
      <c r="N41" s="3" t="s">
        <v>2799</v>
      </c>
      <c r="O41" s="2"/>
      <c r="P41" s="3" t="s">
        <v>279</v>
      </c>
      <c r="Q41" s="3" t="s">
        <v>1511</v>
      </c>
      <c r="R41" s="3" t="s">
        <v>605</v>
      </c>
      <c r="S41" s="3" t="s">
        <v>126</v>
      </c>
      <c r="T41" s="3" t="s">
        <v>121</v>
      </c>
      <c r="U41" s="3" t="s">
        <v>121</v>
      </c>
      <c r="V41" s="3" t="s">
        <v>823</v>
      </c>
      <c r="W41" s="3" t="s">
        <v>901</v>
      </c>
      <c r="X41" s="3" t="s">
        <v>2800</v>
      </c>
      <c r="Y41" s="3" t="s">
        <v>83</v>
      </c>
      <c r="Z41" s="3" t="s">
        <v>605</v>
      </c>
      <c r="AA41" s="3" t="s">
        <v>83</v>
      </c>
      <c r="AB41" s="3" t="s">
        <v>121</v>
      </c>
      <c r="AC41" s="3" t="s">
        <v>83</v>
      </c>
      <c r="AD41" s="3" t="s">
        <v>2801</v>
      </c>
      <c r="AE41" s="3" t="s">
        <v>86</v>
      </c>
      <c r="AF41" s="3" t="s">
        <v>117</v>
      </c>
      <c r="AG41" s="3" t="s">
        <v>83</v>
      </c>
      <c r="AH41" s="3" t="s">
        <v>155</v>
      </c>
      <c r="AI41" s="3" t="s">
        <v>83</v>
      </c>
      <c r="AJ41" s="3" t="s">
        <v>1587</v>
      </c>
      <c r="AK41" s="3" t="s">
        <v>1587</v>
      </c>
      <c r="AL41" s="3" t="s">
        <v>383</v>
      </c>
      <c r="AM41" s="3" t="s">
        <v>383</v>
      </c>
      <c r="AN41" s="3" t="s">
        <v>121</v>
      </c>
      <c r="AO41" s="3" t="s">
        <v>121</v>
      </c>
      <c r="AP41" s="3" t="s">
        <v>86</v>
      </c>
      <c r="AQ41" s="3" t="s">
        <v>86</v>
      </c>
      <c r="AR41" s="3" t="s">
        <v>2665</v>
      </c>
      <c r="AS41" s="3" t="s">
        <v>2665</v>
      </c>
      <c r="AT41" s="3" t="s">
        <v>83</v>
      </c>
      <c r="AU41" s="3" t="s">
        <v>83</v>
      </c>
      <c r="AV41" s="8">
        <v>0.02</v>
      </c>
      <c r="AW41" s="8">
        <v>0.03</v>
      </c>
      <c r="AX41" s="8">
        <v>0.05</v>
      </c>
      <c r="AY41" s="8">
        <v>0.22</v>
      </c>
      <c r="AZ41" s="2"/>
    </row>
    <row r="42" spans="4:52" x14ac:dyDescent="0.2">
      <c r="D42" s="1" t="s">
        <v>2081</v>
      </c>
      <c r="E42" s="3" t="s">
        <v>76</v>
      </c>
      <c r="F42" s="3" t="s">
        <v>1524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0.81805555555555554</v>
      </c>
      <c r="N42" s="3" t="s">
        <v>2802</v>
      </c>
      <c r="O42" s="2"/>
      <c r="P42" s="3" t="s">
        <v>1230</v>
      </c>
      <c r="Q42" s="3" t="s">
        <v>83</v>
      </c>
      <c r="R42" s="3" t="s">
        <v>356</v>
      </c>
      <c r="S42" s="3" t="s">
        <v>83</v>
      </c>
      <c r="T42" s="3" t="s">
        <v>121</v>
      </c>
      <c r="U42" s="3" t="s">
        <v>83</v>
      </c>
      <c r="V42" s="3">
        <f>-(0.13 %)</f>
        <v>-1.2999999999999999E-3</v>
      </c>
      <c r="W42" s="3" t="s">
        <v>86</v>
      </c>
      <c r="X42" s="3" t="s">
        <v>1687</v>
      </c>
      <c r="Y42" s="3" t="s">
        <v>83</v>
      </c>
      <c r="Z42" s="3" t="s">
        <v>721</v>
      </c>
      <c r="AA42" s="3" t="s">
        <v>83</v>
      </c>
      <c r="AB42" s="3" t="s">
        <v>133</v>
      </c>
      <c r="AC42" s="3" t="s">
        <v>83</v>
      </c>
      <c r="AD42" s="3" t="s">
        <v>1483</v>
      </c>
      <c r="AE42" s="3" t="s">
        <v>86</v>
      </c>
      <c r="AF42" s="3" t="s">
        <v>290</v>
      </c>
      <c r="AG42" s="3" t="s">
        <v>83</v>
      </c>
      <c r="AH42" s="3" t="s">
        <v>432</v>
      </c>
      <c r="AI42" s="3" t="s">
        <v>83</v>
      </c>
      <c r="AJ42" s="3" t="s">
        <v>949</v>
      </c>
      <c r="AK42" s="3" t="s">
        <v>949</v>
      </c>
      <c r="AL42" s="3" t="s">
        <v>356</v>
      </c>
      <c r="AM42" s="3" t="s">
        <v>356</v>
      </c>
      <c r="AN42" s="3" t="s">
        <v>186</v>
      </c>
      <c r="AO42" s="3" t="s">
        <v>186</v>
      </c>
      <c r="AP42" s="3" t="s">
        <v>86</v>
      </c>
      <c r="AQ42" s="3" t="s">
        <v>86</v>
      </c>
      <c r="AR42" s="3" t="s">
        <v>2665</v>
      </c>
      <c r="AS42" s="3" t="s">
        <v>2665</v>
      </c>
      <c r="AT42" s="3" t="s">
        <v>83</v>
      </c>
      <c r="AU42" s="3" t="s">
        <v>83</v>
      </c>
      <c r="AV42" s="8">
        <v>0.01</v>
      </c>
      <c r="AW42" s="8">
        <v>0.01</v>
      </c>
      <c r="AX42" s="8">
        <v>0.02</v>
      </c>
      <c r="AY42" s="8">
        <v>0.12</v>
      </c>
      <c r="AZ42" s="2"/>
    </row>
    <row r="43" spans="4:52" x14ac:dyDescent="0.2">
      <c r="D43" s="1" t="s">
        <v>535</v>
      </c>
      <c r="E43" s="3" t="s">
        <v>76</v>
      </c>
      <c r="F43" s="3" t="s">
        <v>536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0.81874999999999998</v>
      </c>
      <c r="N43" s="3" t="s">
        <v>2803</v>
      </c>
      <c r="O43" s="2"/>
      <c r="P43" s="3" t="s">
        <v>1230</v>
      </c>
      <c r="Q43" s="3" t="s">
        <v>83</v>
      </c>
      <c r="R43" s="3" t="s">
        <v>288</v>
      </c>
      <c r="S43" s="3" t="s">
        <v>83</v>
      </c>
      <c r="T43" s="3" t="s">
        <v>186</v>
      </c>
      <c r="U43" s="3" t="s">
        <v>83</v>
      </c>
      <c r="V43" s="3">
        <f>-(0.01 %)</f>
        <v>-1E-4</v>
      </c>
      <c r="W43" s="3" t="s">
        <v>86</v>
      </c>
      <c r="X43" s="3" t="s">
        <v>2804</v>
      </c>
      <c r="Y43" s="3" t="s">
        <v>83</v>
      </c>
      <c r="Z43" s="3" t="s">
        <v>285</v>
      </c>
      <c r="AA43" s="3" t="s">
        <v>83</v>
      </c>
      <c r="AB43" s="3" t="s">
        <v>186</v>
      </c>
      <c r="AC43" s="3" t="s">
        <v>83</v>
      </c>
      <c r="AD43" s="3">
        <f>-(0.04 %)</f>
        <v>-4.0000000000000002E-4</v>
      </c>
      <c r="AE43" s="3" t="s">
        <v>86</v>
      </c>
      <c r="AF43" s="3" t="s">
        <v>290</v>
      </c>
      <c r="AG43" s="3" t="s">
        <v>83</v>
      </c>
      <c r="AH43" s="3" t="s">
        <v>497</v>
      </c>
      <c r="AI43" s="3" t="s">
        <v>83</v>
      </c>
      <c r="AJ43" s="3" t="s">
        <v>1658</v>
      </c>
      <c r="AK43" s="3" t="s">
        <v>1658</v>
      </c>
      <c r="AL43" s="3" t="s">
        <v>868</v>
      </c>
      <c r="AM43" s="3" t="s">
        <v>868</v>
      </c>
      <c r="AN43" s="3" t="s">
        <v>179</v>
      </c>
      <c r="AO43" s="3" t="s">
        <v>179</v>
      </c>
      <c r="AP43" s="3" t="s">
        <v>86</v>
      </c>
      <c r="AQ43" s="3" t="s">
        <v>86</v>
      </c>
      <c r="AR43" s="3" t="s">
        <v>2665</v>
      </c>
      <c r="AS43" s="3" t="s">
        <v>2665</v>
      </c>
      <c r="AT43" s="3" t="s">
        <v>83</v>
      </c>
      <c r="AU43" s="3" t="s">
        <v>83</v>
      </c>
      <c r="AV43" s="8">
        <v>0.01</v>
      </c>
      <c r="AW43" s="8">
        <v>0.01</v>
      </c>
      <c r="AX43" s="8">
        <v>0.03</v>
      </c>
      <c r="AY43" s="8">
        <v>0.24</v>
      </c>
      <c r="AZ43" s="2"/>
    </row>
    <row r="44" spans="4:52" x14ac:dyDescent="0.2">
      <c r="D44" s="1" t="s">
        <v>1778</v>
      </c>
      <c r="E44" s="3" t="s">
        <v>76</v>
      </c>
      <c r="F44" s="3" t="s">
        <v>1235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0.81944444444444453</v>
      </c>
      <c r="N44" s="3" t="s">
        <v>2805</v>
      </c>
      <c r="O44" s="2"/>
      <c r="P44" s="3" t="s">
        <v>322</v>
      </c>
      <c r="Q44" s="3" t="s">
        <v>83</v>
      </c>
      <c r="R44" s="3" t="s">
        <v>490</v>
      </c>
      <c r="S44" s="3" t="s">
        <v>83</v>
      </c>
      <c r="T44" s="3" t="s">
        <v>158</v>
      </c>
      <c r="U44" s="3" t="s">
        <v>83</v>
      </c>
      <c r="V44" s="3" t="s">
        <v>2806</v>
      </c>
      <c r="W44" s="3" t="s">
        <v>86</v>
      </c>
      <c r="X44" s="3" t="s">
        <v>1817</v>
      </c>
      <c r="Y44" s="3" t="s">
        <v>83</v>
      </c>
      <c r="Z44" s="3" t="s">
        <v>721</v>
      </c>
      <c r="AA44" s="3" t="s">
        <v>83</v>
      </c>
      <c r="AB44" s="3" t="s">
        <v>151</v>
      </c>
      <c r="AC44" s="3" t="s">
        <v>83</v>
      </c>
      <c r="AD44" s="3" t="s">
        <v>2109</v>
      </c>
      <c r="AE44" s="3" t="s">
        <v>86</v>
      </c>
      <c r="AF44" s="3" t="s">
        <v>154</v>
      </c>
      <c r="AG44" s="3" t="s">
        <v>83</v>
      </c>
      <c r="AH44" s="3" t="s">
        <v>314</v>
      </c>
      <c r="AI44" s="3" t="s">
        <v>83</v>
      </c>
      <c r="AJ44" s="3" t="s">
        <v>1243</v>
      </c>
      <c r="AK44" s="3" t="s">
        <v>1243</v>
      </c>
      <c r="AL44" s="3" t="s">
        <v>609</v>
      </c>
      <c r="AM44" s="3" t="s">
        <v>609</v>
      </c>
      <c r="AN44" s="3" t="s">
        <v>186</v>
      </c>
      <c r="AO44" s="3" t="s">
        <v>186</v>
      </c>
      <c r="AP44" s="3" t="s">
        <v>86</v>
      </c>
      <c r="AQ44" s="3" t="s">
        <v>86</v>
      </c>
      <c r="AR44" s="3" t="s">
        <v>2665</v>
      </c>
      <c r="AS44" s="3" t="s">
        <v>2665</v>
      </c>
      <c r="AT44" s="3" t="s">
        <v>83</v>
      </c>
      <c r="AU44" s="3" t="s">
        <v>83</v>
      </c>
      <c r="AV44" s="8">
        <v>0.03</v>
      </c>
      <c r="AW44" s="8">
        <v>0.03</v>
      </c>
      <c r="AX44" s="8">
        <v>0.05</v>
      </c>
      <c r="AY44" s="8">
        <v>0.15</v>
      </c>
      <c r="AZ44" s="2"/>
    </row>
    <row r="45" spans="4:52" x14ac:dyDescent="0.2">
      <c r="D45" s="1" t="s">
        <v>1072</v>
      </c>
      <c r="E45" s="3" t="s">
        <v>76</v>
      </c>
      <c r="F45" s="3" t="s">
        <v>965</v>
      </c>
      <c r="G45" s="3" t="s">
        <v>78</v>
      </c>
      <c r="H45" s="2"/>
      <c r="I45" s="2"/>
      <c r="J45" s="2"/>
      <c r="K45" s="3" t="s">
        <v>79</v>
      </c>
      <c r="L45" s="3" t="s">
        <v>80</v>
      </c>
      <c r="M45" s="6">
        <v>0.8208333333333333</v>
      </c>
      <c r="N45" s="3" t="s">
        <v>2807</v>
      </c>
      <c r="O45" s="2"/>
      <c r="P45" s="3" t="s">
        <v>1230</v>
      </c>
      <c r="Q45" s="3" t="s">
        <v>406</v>
      </c>
      <c r="R45" s="3" t="s">
        <v>1819</v>
      </c>
      <c r="S45" s="3" t="s">
        <v>259</v>
      </c>
      <c r="T45" s="3" t="s">
        <v>896</v>
      </c>
      <c r="U45" s="3" t="s">
        <v>228</v>
      </c>
      <c r="V45" s="3" t="s">
        <v>2808</v>
      </c>
      <c r="W45" s="3" t="s">
        <v>2809</v>
      </c>
      <c r="X45" s="3" t="s">
        <v>412</v>
      </c>
      <c r="Y45" s="3" t="s">
        <v>83</v>
      </c>
      <c r="Z45" s="3" t="s">
        <v>714</v>
      </c>
      <c r="AA45" s="3" t="s">
        <v>83</v>
      </c>
      <c r="AB45" s="3" t="s">
        <v>446</v>
      </c>
      <c r="AC45" s="3" t="s">
        <v>83</v>
      </c>
      <c r="AD45" s="3" t="s">
        <v>2810</v>
      </c>
      <c r="AE45" s="3" t="s">
        <v>86</v>
      </c>
      <c r="AF45" s="3" t="s">
        <v>290</v>
      </c>
      <c r="AG45" s="3" t="s">
        <v>83</v>
      </c>
      <c r="AH45" s="3" t="s">
        <v>155</v>
      </c>
      <c r="AI45" s="3" t="s">
        <v>83</v>
      </c>
      <c r="AJ45" s="3" t="s">
        <v>852</v>
      </c>
      <c r="AK45" s="3" t="s">
        <v>852</v>
      </c>
      <c r="AL45" s="3" t="s">
        <v>2811</v>
      </c>
      <c r="AM45" s="3" t="s">
        <v>2811</v>
      </c>
      <c r="AN45" s="3" t="s">
        <v>323</v>
      </c>
      <c r="AO45" s="3" t="s">
        <v>323</v>
      </c>
      <c r="AP45" s="3" t="s">
        <v>86</v>
      </c>
      <c r="AQ45" s="3" t="s">
        <v>86</v>
      </c>
      <c r="AR45" s="3" t="s">
        <v>2665</v>
      </c>
      <c r="AS45" s="3" t="s">
        <v>2665</v>
      </c>
      <c r="AT45" s="3" t="s">
        <v>83</v>
      </c>
      <c r="AU45" s="3" t="s">
        <v>83</v>
      </c>
      <c r="AV45" s="8">
        <v>0.02</v>
      </c>
      <c r="AW45" s="8">
        <v>0.03</v>
      </c>
      <c r="AX45" s="8">
        <v>0.05</v>
      </c>
      <c r="AY45" s="8">
        <v>0.32</v>
      </c>
      <c r="AZ45" s="2"/>
    </row>
    <row r="46" spans="4:52" x14ac:dyDescent="0.2">
      <c r="D46" s="1" t="s">
        <v>2342</v>
      </c>
      <c r="E46" s="3" t="s">
        <v>76</v>
      </c>
      <c r="F46" s="3" t="s">
        <v>1744</v>
      </c>
      <c r="G46" s="3" t="s">
        <v>130</v>
      </c>
      <c r="H46" s="2"/>
      <c r="I46" s="2"/>
      <c r="J46" s="2"/>
      <c r="K46" s="3" t="s">
        <v>79</v>
      </c>
      <c r="L46" s="3" t="s">
        <v>80</v>
      </c>
      <c r="M46" s="6">
        <v>0.82291666666666663</v>
      </c>
      <c r="N46" s="3" t="s">
        <v>2812</v>
      </c>
      <c r="O46" s="2"/>
      <c r="P46" s="3" t="s">
        <v>1230</v>
      </c>
      <c r="Q46" s="3" t="s">
        <v>83</v>
      </c>
      <c r="R46" s="3" t="s">
        <v>1346</v>
      </c>
      <c r="S46" s="3" t="s">
        <v>83</v>
      </c>
      <c r="T46" s="3" t="s">
        <v>179</v>
      </c>
      <c r="U46" s="3" t="s">
        <v>83</v>
      </c>
      <c r="V46" s="3" t="s">
        <v>2813</v>
      </c>
      <c r="W46" s="3" t="s">
        <v>86</v>
      </c>
      <c r="X46" s="3" t="s">
        <v>2814</v>
      </c>
      <c r="Y46" s="3" t="s">
        <v>83</v>
      </c>
      <c r="Z46" s="3" t="s">
        <v>922</v>
      </c>
      <c r="AA46" s="3" t="s">
        <v>83</v>
      </c>
      <c r="AB46" s="3" t="s">
        <v>194</v>
      </c>
      <c r="AC46" s="3" t="s">
        <v>83</v>
      </c>
      <c r="AD46" s="3" t="s">
        <v>2815</v>
      </c>
      <c r="AE46" s="3" t="s">
        <v>86</v>
      </c>
      <c r="AF46" s="3" t="s">
        <v>290</v>
      </c>
      <c r="AG46" s="3" t="s">
        <v>83</v>
      </c>
      <c r="AH46" s="3" t="s">
        <v>1334</v>
      </c>
      <c r="AI46" s="3" t="s">
        <v>83</v>
      </c>
      <c r="AJ46" s="3" t="s">
        <v>1391</v>
      </c>
      <c r="AK46" s="3" t="s">
        <v>1391</v>
      </c>
      <c r="AL46" s="3" t="s">
        <v>2297</v>
      </c>
      <c r="AM46" s="3" t="s">
        <v>2297</v>
      </c>
      <c r="AN46" s="3" t="s">
        <v>121</v>
      </c>
      <c r="AO46" s="3" t="s">
        <v>121</v>
      </c>
      <c r="AP46" s="3" t="s">
        <v>86</v>
      </c>
      <c r="AQ46" s="3" t="s">
        <v>86</v>
      </c>
      <c r="AR46" s="3" t="s">
        <v>2665</v>
      </c>
      <c r="AS46" s="3" t="s">
        <v>2665</v>
      </c>
      <c r="AT46" s="3" t="s">
        <v>83</v>
      </c>
      <c r="AU46" s="3" t="s">
        <v>83</v>
      </c>
      <c r="AV46" s="8">
        <v>0</v>
      </c>
      <c r="AW46" s="8">
        <v>0</v>
      </c>
      <c r="AX46" s="8">
        <v>0.02</v>
      </c>
      <c r="AY46" s="8">
        <v>0.15</v>
      </c>
      <c r="AZ46" s="2"/>
    </row>
    <row r="47" spans="4:52" x14ac:dyDescent="0.2">
      <c r="D47" s="1" t="s">
        <v>1150</v>
      </c>
      <c r="E47" s="3" t="s">
        <v>76</v>
      </c>
      <c r="F47" s="3" t="s">
        <v>1151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0.82291666666666663</v>
      </c>
      <c r="N47" s="3" t="s">
        <v>2816</v>
      </c>
      <c r="O47" s="2"/>
      <c r="P47" s="3" t="s">
        <v>1230</v>
      </c>
      <c r="Q47" s="3" t="s">
        <v>2621</v>
      </c>
      <c r="R47" s="3" t="s">
        <v>376</v>
      </c>
      <c r="S47" s="3" t="s">
        <v>460</v>
      </c>
      <c r="T47" s="3" t="s">
        <v>186</v>
      </c>
      <c r="U47" s="3" t="s">
        <v>186</v>
      </c>
      <c r="V47" s="3" t="s">
        <v>2817</v>
      </c>
      <c r="W47" s="3" t="s">
        <v>86</v>
      </c>
      <c r="X47" s="3" t="s">
        <v>2818</v>
      </c>
      <c r="Y47" s="3" t="s">
        <v>83</v>
      </c>
      <c r="Z47" s="3" t="s">
        <v>297</v>
      </c>
      <c r="AA47" s="3" t="s">
        <v>83</v>
      </c>
      <c r="AB47" s="3" t="s">
        <v>186</v>
      </c>
      <c r="AC47" s="3" t="s">
        <v>83</v>
      </c>
      <c r="AD47" s="3" t="s">
        <v>2819</v>
      </c>
      <c r="AE47" s="3" t="s">
        <v>86</v>
      </c>
      <c r="AF47" s="3" t="s">
        <v>290</v>
      </c>
      <c r="AG47" s="3" t="s">
        <v>83</v>
      </c>
      <c r="AH47" s="3" t="s">
        <v>432</v>
      </c>
      <c r="AI47" s="3" t="s">
        <v>83</v>
      </c>
      <c r="AJ47" s="3" t="s">
        <v>879</v>
      </c>
      <c r="AK47" s="3" t="s">
        <v>879</v>
      </c>
      <c r="AL47" s="3" t="s">
        <v>391</v>
      </c>
      <c r="AM47" s="3" t="s">
        <v>391</v>
      </c>
      <c r="AN47" s="3" t="s">
        <v>194</v>
      </c>
      <c r="AO47" s="3" t="s">
        <v>194</v>
      </c>
      <c r="AP47" s="3" t="s">
        <v>86</v>
      </c>
      <c r="AQ47" s="3" t="s">
        <v>86</v>
      </c>
      <c r="AR47" s="3" t="s">
        <v>2665</v>
      </c>
      <c r="AS47" s="3" t="s">
        <v>2665</v>
      </c>
      <c r="AT47" s="3" t="s">
        <v>519</v>
      </c>
      <c r="AU47" s="3" t="s">
        <v>519</v>
      </c>
      <c r="AV47" s="8">
        <v>0.01</v>
      </c>
      <c r="AW47" s="8">
        <v>0.01</v>
      </c>
      <c r="AX47" s="8">
        <v>0.02</v>
      </c>
      <c r="AY47" s="8">
        <v>0.28000000000000003</v>
      </c>
      <c r="AZ47" s="2"/>
    </row>
    <row r="48" spans="4:52" x14ac:dyDescent="0.2">
      <c r="D48" s="1" t="s">
        <v>2820</v>
      </c>
      <c r="E48" s="3" t="s">
        <v>76</v>
      </c>
      <c r="F48" s="3" t="s">
        <v>1202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0.82361111111111107</v>
      </c>
      <c r="N48" s="3" t="s">
        <v>2821</v>
      </c>
      <c r="O48" s="2"/>
      <c r="P48" s="3" t="s">
        <v>1230</v>
      </c>
      <c r="Q48" s="3" t="s">
        <v>83</v>
      </c>
      <c r="R48" s="3" t="s">
        <v>295</v>
      </c>
      <c r="S48" s="3" t="s">
        <v>83</v>
      </c>
      <c r="T48" s="3" t="s">
        <v>151</v>
      </c>
      <c r="U48" s="3" t="s">
        <v>83</v>
      </c>
      <c r="V48" s="3">
        <f>-(0.2 %)</f>
        <v>-2E-3</v>
      </c>
      <c r="W48" s="3" t="s">
        <v>86</v>
      </c>
      <c r="X48" s="3" t="s">
        <v>2822</v>
      </c>
      <c r="Y48" s="3" t="s">
        <v>83</v>
      </c>
      <c r="Z48" s="3" t="s">
        <v>391</v>
      </c>
      <c r="AA48" s="3" t="s">
        <v>83</v>
      </c>
      <c r="AB48" s="3" t="s">
        <v>158</v>
      </c>
      <c r="AC48" s="3" t="s">
        <v>83</v>
      </c>
      <c r="AD48" s="3">
        <f>-(0.31 %)</f>
        <v>-3.0999999999999999E-3</v>
      </c>
      <c r="AE48" s="3" t="s">
        <v>86</v>
      </c>
      <c r="AF48" s="3" t="s">
        <v>290</v>
      </c>
      <c r="AG48" s="3" t="s">
        <v>83</v>
      </c>
      <c r="AH48" s="3" t="s">
        <v>1429</v>
      </c>
      <c r="AI48" s="3" t="s">
        <v>83</v>
      </c>
      <c r="AJ48" s="3" t="s">
        <v>949</v>
      </c>
      <c r="AK48" s="3" t="s">
        <v>949</v>
      </c>
      <c r="AL48" s="3" t="s">
        <v>391</v>
      </c>
      <c r="AM48" s="3" t="s">
        <v>391</v>
      </c>
      <c r="AN48" s="3" t="s">
        <v>186</v>
      </c>
      <c r="AO48" s="3" t="s">
        <v>186</v>
      </c>
      <c r="AP48" s="3" t="s">
        <v>86</v>
      </c>
      <c r="AQ48" s="3" t="s">
        <v>86</v>
      </c>
      <c r="AR48" s="3" t="s">
        <v>2665</v>
      </c>
      <c r="AS48" s="3" t="s">
        <v>2665</v>
      </c>
      <c r="AT48" s="3" t="s">
        <v>83</v>
      </c>
      <c r="AU48" s="3" t="s">
        <v>83</v>
      </c>
      <c r="AV48" s="8">
        <v>0.05</v>
      </c>
      <c r="AW48" s="8">
        <v>7.0000000000000007E-2</v>
      </c>
      <c r="AX48" s="8">
        <v>0.11</v>
      </c>
      <c r="AY48" s="8">
        <v>0.34</v>
      </c>
      <c r="AZ48" s="2"/>
    </row>
    <row r="49" spans="4:52" x14ac:dyDescent="0.2">
      <c r="D49" s="1" t="s">
        <v>1421</v>
      </c>
      <c r="E49" s="3" t="s">
        <v>76</v>
      </c>
      <c r="F49" s="3" t="s">
        <v>552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0.8305555555555556</v>
      </c>
      <c r="N49" s="3" t="s">
        <v>2823</v>
      </c>
      <c r="O49" s="2"/>
      <c r="P49" s="3" t="s">
        <v>843</v>
      </c>
      <c r="Q49" s="3" t="s">
        <v>83</v>
      </c>
      <c r="R49" s="3" t="s">
        <v>284</v>
      </c>
      <c r="S49" s="3" t="s">
        <v>83</v>
      </c>
      <c r="T49" s="3" t="s">
        <v>392</v>
      </c>
      <c r="U49" s="3" t="s">
        <v>83</v>
      </c>
      <c r="V49" s="3" t="s">
        <v>2824</v>
      </c>
      <c r="W49" s="3" t="s">
        <v>86</v>
      </c>
      <c r="X49" s="3" t="s">
        <v>2825</v>
      </c>
      <c r="Y49" s="3" t="s">
        <v>83</v>
      </c>
      <c r="Z49" s="3" t="s">
        <v>376</v>
      </c>
      <c r="AA49" s="3" t="s">
        <v>83</v>
      </c>
      <c r="AB49" s="3" t="s">
        <v>121</v>
      </c>
      <c r="AC49" s="3" t="s">
        <v>83</v>
      </c>
      <c r="AD49" s="3">
        <f>-(0.34 %)</f>
        <v>-3.4000000000000002E-3</v>
      </c>
      <c r="AE49" s="3" t="s">
        <v>86</v>
      </c>
      <c r="AF49" s="3" t="s">
        <v>154</v>
      </c>
      <c r="AG49" s="3" t="s">
        <v>83</v>
      </c>
      <c r="AH49" s="3" t="s">
        <v>1429</v>
      </c>
      <c r="AI49" s="3" t="s">
        <v>83</v>
      </c>
      <c r="AJ49" s="3" t="s">
        <v>720</v>
      </c>
      <c r="AK49" s="3" t="s">
        <v>720</v>
      </c>
      <c r="AL49" s="3" t="s">
        <v>193</v>
      </c>
      <c r="AM49" s="3" t="s">
        <v>193</v>
      </c>
      <c r="AN49" s="3" t="s">
        <v>133</v>
      </c>
      <c r="AO49" s="3" t="s">
        <v>133</v>
      </c>
      <c r="AP49" s="3" t="s">
        <v>86</v>
      </c>
      <c r="AQ49" s="3" t="s">
        <v>86</v>
      </c>
      <c r="AR49" s="3" t="s">
        <v>2665</v>
      </c>
      <c r="AS49" s="3" t="s">
        <v>2665</v>
      </c>
      <c r="AT49" s="3" t="s">
        <v>83</v>
      </c>
      <c r="AU49" s="3" t="s">
        <v>83</v>
      </c>
      <c r="AV49" s="8">
        <v>0.02</v>
      </c>
      <c r="AW49" s="8">
        <v>0.03</v>
      </c>
      <c r="AX49" s="8">
        <v>0.04</v>
      </c>
      <c r="AY49" s="8">
        <v>0.2</v>
      </c>
      <c r="AZ49" s="2"/>
    </row>
    <row r="50" spans="4:52" x14ac:dyDescent="0.2">
      <c r="D50" s="1" t="s">
        <v>1312</v>
      </c>
      <c r="E50" s="3" t="s">
        <v>76</v>
      </c>
      <c r="F50" s="3" t="s">
        <v>1313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0.8305555555555556</v>
      </c>
      <c r="N50" s="3" t="s">
        <v>2826</v>
      </c>
      <c r="O50" s="2"/>
      <c r="P50" s="3" t="s">
        <v>279</v>
      </c>
      <c r="Q50" s="3" t="s">
        <v>83</v>
      </c>
      <c r="R50" s="3" t="s">
        <v>185</v>
      </c>
      <c r="S50" s="3" t="s">
        <v>83</v>
      </c>
      <c r="T50" s="3" t="s">
        <v>186</v>
      </c>
      <c r="U50" s="3" t="s">
        <v>83</v>
      </c>
      <c r="V50" s="3">
        <f>-(0.28 %)</f>
        <v>-2.8000000000000004E-3</v>
      </c>
      <c r="W50" s="3" t="s">
        <v>86</v>
      </c>
      <c r="X50" s="3" t="s">
        <v>167</v>
      </c>
      <c r="Y50" s="3" t="s">
        <v>83</v>
      </c>
      <c r="Z50" s="3" t="s">
        <v>178</v>
      </c>
      <c r="AA50" s="3" t="s">
        <v>83</v>
      </c>
      <c r="AB50" s="3" t="s">
        <v>186</v>
      </c>
      <c r="AC50" s="3" t="s">
        <v>83</v>
      </c>
      <c r="AD50" s="3" t="s">
        <v>342</v>
      </c>
      <c r="AE50" s="3" t="s">
        <v>86</v>
      </c>
      <c r="AF50" s="3" t="s">
        <v>101</v>
      </c>
      <c r="AG50" s="3" t="s">
        <v>83</v>
      </c>
      <c r="AH50" s="3" t="s">
        <v>118</v>
      </c>
      <c r="AI50" s="3" t="s">
        <v>83</v>
      </c>
      <c r="AJ50" s="3" t="s">
        <v>1186</v>
      </c>
      <c r="AK50" s="3" t="s">
        <v>1186</v>
      </c>
      <c r="AL50" s="3" t="s">
        <v>440</v>
      </c>
      <c r="AM50" s="3" t="s">
        <v>440</v>
      </c>
      <c r="AN50" s="3" t="s">
        <v>121</v>
      </c>
      <c r="AO50" s="3" t="s">
        <v>121</v>
      </c>
      <c r="AP50" s="3" t="s">
        <v>86</v>
      </c>
      <c r="AQ50" s="3" t="s">
        <v>86</v>
      </c>
      <c r="AR50" s="3" t="s">
        <v>136</v>
      </c>
      <c r="AS50" s="3" t="s">
        <v>136</v>
      </c>
      <c r="AT50" s="3" t="s">
        <v>83</v>
      </c>
      <c r="AU50" s="3" t="s">
        <v>83</v>
      </c>
      <c r="AV50" s="8">
        <v>0.02</v>
      </c>
      <c r="AW50" s="8">
        <v>0.02</v>
      </c>
      <c r="AX50" s="8">
        <v>0.05</v>
      </c>
      <c r="AY50" s="8">
        <v>0.19</v>
      </c>
      <c r="AZ50" s="2"/>
    </row>
    <row r="51" spans="4:52" x14ac:dyDescent="0.2">
      <c r="D51" s="1" t="s">
        <v>1380</v>
      </c>
      <c r="E51" s="3" t="s">
        <v>76</v>
      </c>
      <c r="F51" s="3" t="s">
        <v>1293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0.83333333333333337</v>
      </c>
      <c r="N51" s="3" t="s">
        <v>2827</v>
      </c>
      <c r="O51" s="2"/>
      <c r="P51" s="3" t="s">
        <v>534</v>
      </c>
      <c r="Q51" s="3" t="s">
        <v>83</v>
      </c>
      <c r="R51" s="3" t="s">
        <v>1257</v>
      </c>
      <c r="S51" s="3" t="s">
        <v>83</v>
      </c>
      <c r="T51" s="3" t="s">
        <v>121</v>
      </c>
      <c r="U51" s="3" t="s">
        <v>83</v>
      </c>
      <c r="V51" s="3" t="s">
        <v>2828</v>
      </c>
      <c r="W51" s="3" t="s">
        <v>86</v>
      </c>
      <c r="X51" s="3" t="s">
        <v>2336</v>
      </c>
      <c r="Y51" s="3" t="s">
        <v>83</v>
      </c>
      <c r="Z51" s="3" t="s">
        <v>486</v>
      </c>
      <c r="AA51" s="3" t="s">
        <v>83</v>
      </c>
      <c r="AB51" s="3" t="s">
        <v>529</v>
      </c>
      <c r="AC51" s="3" t="s">
        <v>83</v>
      </c>
      <c r="AD51" s="3" t="s">
        <v>2829</v>
      </c>
      <c r="AE51" s="3" t="s">
        <v>86</v>
      </c>
      <c r="AF51" s="3" t="s">
        <v>101</v>
      </c>
      <c r="AG51" s="3" t="s">
        <v>83</v>
      </c>
      <c r="AH51" s="3" t="s">
        <v>118</v>
      </c>
      <c r="AI51" s="3" t="s">
        <v>83</v>
      </c>
      <c r="AJ51" s="3" t="s">
        <v>758</v>
      </c>
      <c r="AK51" s="3" t="s">
        <v>758</v>
      </c>
      <c r="AL51" s="3" t="s">
        <v>963</v>
      </c>
      <c r="AM51" s="3" t="s">
        <v>963</v>
      </c>
      <c r="AN51" s="3" t="s">
        <v>135</v>
      </c>
      <c r="AO51" s="3" t="s">
        <v>135</v>
      </c>
      <c r="AP51" s="3" t="s">
        <v>86</v>
      </c>
      <c r="AQ51" s="3" t="s">
        <v>86</v>
      </c>
      <c r="AR51" s="3" t="s">
        <v>2665</v>
      </c>
      <c r="AS51" s="3" t="s">
        <v>2665</v>
      </c>
      <c r="AT51" s="3" t="s">
        <v>83</v>
      </c>
      <c r="AU51" s="3" t="s">
        <v>83</v>
      </c>
      <c r="AV51" s="8">
        <v>0</v>
      </c>
      <c r="AW51" s="8">
        <v>0.01</v>
      </c>
      <c r="AX51" s="8">
        <v>0.02</v>
      </c>
      <c r="AY51" s="8">
        <v>0.15</v>
      </c>
      <c r="AZ51" s="2"/>
    </row>
    <row r="52" spans="4:52" x14ac:dyDescent="0.2">
      <c r="D52" s="1" t="s">
        <v>889</v>
      </c>
      <c r="E52" s="3" t="s">
        <v>76</v>
      </c>
      <c r="F52" s="3" t="s">
        <v>890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0.84513888888888899</v>
      </c>
      <c r="N52" s="3" t="s">
        <v>2830</v>
      </c>
      <c r="O52" s="2"/>
      <c r="P52" s="3" t="s">
        <v>322</v>
      </c>
      <c r="Q52" s="3" t="s">
        <v>83</v>
      </c>
      <c r="R52" s="3" t="s">
        <v>260</v>
      </c>
      <c r="S52" s="3" t="s">
        <v>83</v>
      </c>
      <c r="T52" s="3" t="s">
        <v>186</v>
      </c>
      <c r="U52" s="3" t="s">
        <v>83</v>
      </c>
      <c r="V52" s="3">
        <f>-(0.02 %)</f>
        <v>-2.0000000000000001E-4</v>
      </c>
      <c r="W52" s="3" t="s">
        <v>86</v>
      </c>
      <c r="X52" s="3" t="s">
        <v>2831</v>
      </c>
      <c r="Y52" s="3" t="s">
        <v>83</v>
      </c>
      <c r="Z52" s="3" t="s">
        <v>260</v>
      </c>
      <c r="AA52" s="3" t="s">
        <v>83</v>
      </c>
      <c r="AB52" s="3" t="s">
        <v>186</v>
      </c>
      <c r="AC52" s="3" t="s">
        <v>83</v>
      </c>
      <c r="AD52" s="3">
        <f>-(0.13 %)</f>
        <v>-1.2999999999999999E-3</v>
      </c>
      <c r="AE52" s="3" t="s">
        <v>86</v>
      </c>
      <c r="AF52" s="3" t="s">
        <v>154</v>
      </c>
      <c r="AG52" s="3" t="s">
        <v>83</v>
      </c>
      <c r="AH52" s="3" t="s">
        <v>1334</v>
      </c>
      <c r="AI52" s="3" t="s">
        <v>83</v>
      </c>
      <c r="AJ52" s="3" t="s">
        <v>422</v>
      </c>
      <c r="AK52" s="3" t="s">
        <v>422</v>
      </c>
      <c r="AL52" s="3" t="s">
        <v>490</v>
      </c>
      <c r="AM52" s="3" t="s">
        <v>490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2665</v>
      </c>
      <c r="AS52" s="3" t="s">
        <v>2665</v>
      </c>
      <c r="AT52" s="3" t="s">
        <v>83</v>
      </c>
      <c r="AU52" s="3" t="s">
        <v>83</v>
      </c>
      <c r="AV52" s="8">
        <v>0.02</v>
      </c>
      <c r="AW52" s="8">
        <v>0.02</v>
      </c>
      <c r="AX52" s="8">
        <v>0.03</v>
      </c>
      <c r="AY52" s="8">
        <v>0.28000000000000003</v>
      </c>
      <c r="AZ52" s="2"/>
    </row>
    <row r="53" spans="4:52" x14ac:dyDescent="0.2">
      <c r="D53" s="1" t="s">
        <v>1857</v>
      </c>
      <c r="E53" s="3" t="s">
        <v>76</v>
      </c>
      <c r="F53" s="3" t="s">
        <v>1508</v>
      </c>
      <c r="G53" s="3" t="s">
        <v>78</v>
      </c>
      <c r="H53" s="2"/>
      <c r="I53" s="2"/>
      <c r="J53" s="2"/>
      <c r="K53" s="3" t="s">
        <v>79</v>
      </c>
      <c r="L53" s="3" t="s">
        <v>80</v>
      </c>
      <c r="M53" s="6">
        <v>0.87222222222222223</v>
      </c>
      <c r="N53" s="3" t="s">
        <v>2833</v>
      </c>
      <c r="O53" s="2"/>
      <c r="P53" s="3" t="s">
        <v>119</v>
      </c>
      <c r="Q53" s="3" t="s">
        <v>1224</v>
      </c>
      <c r="R53" s="3" t="s">
        <v>500</v>
      </c>
      <c r="S53" s="3" t="s">
        <v>703</v>
      </c>
      <c r="T53" s="3" t="s">
        <v>133</v>
      </c>
      <c r="U53" s="3" t="s">
        <v>121</v>
      </c>
      <c r="V53" s="3">
        <f>-(0.11 %)</f>
        <v>-1.1000000000000001E-3</v>
      </c>
      <c r="W53" s="3" t="s">
        <v>2834</v>
      </c>
      <c r="X53" s="3" t="s">
        <v>2835</v>
      </c>
      <c r="Y53" s="3" t="s">
        <v>83</v>
      </c>
      <c r="Z53" s="3" t="s">
        <v>288</v>
      </c>
      <c r="AA53" s="3" t="s">
        <v>83</v>
      </c>
      <c r="AB53" s="3" t="s">
        <v>121</v>
      </c>
      <c r="AC53" s="3" t="s">
        <v>83</v>
      </c>
      <c r="AD53" s="3">
        <f>-(0.25 %)</f>
        <v>-2.5000000000000001E-3</v>
      </c>
      <c r="AE53" s="3" t="s">
        <v>86</v>
      </c>
      <c r="AF53" s="3" t="s">
        <v>1225</v>
      </c>
      <c r="AG53" s="3" t="s">
        <v>83</v>
      </c>
      <c r="AH53" s="3" t="s">
        <v>118</v>
      </c>
      <c r="AI53" s="3" t="s">
        <v>83</v>
      </c>
      <c r="AJ53" s="3" t="s">
        <v>83</v>
      </c>
      <c r="AK53" s="3" t="s">
        <v>83</v>
      </c>
      <c r="AL53" s="3" t="s">
        <v>83</v>
      </c>
      <c r="AM53" s="3" t="s">
        <v>83</v>
      </c>
      <c r="AN53" s="3" t="s">
        <v>83</v>
      </c>
      <c r="AO53" s="3" t="s">
        <v>83</v>
      </c>
      <c r="AP53" s="3" t="s">
        <v>86</v>
      </c>
      <c r="AQ53" s="3" t="s">
        <v>86</v>
      </c>
      <c r="AR53" s="3" t="s">
        <v>83</v>
      </c>
      <c r="AS53" s="3" t="s">
        <v>83</v>
      </c>
      <c r="AT53" s="3" t="s">
        <v>83</v>
      </c>
      <c r="AU53" s="3" t="s">
        <v>83</v>
      </c>
      <c r="AV53" s="8">
        <v>0.03</v>
      </c>
      <c r="AW53" s="8">
        <v>0.04</v>
      </c>
      <c r="AX53" s="8">
        <v>0.05</v>
      </c>
      <c r="AY53" s="8">
        <v>0.15</v>
      </c>
      <c r="AZ53" s="2"/>
    </row>
    <row r="54" spans="4:52" x14ac:dyDescent="0.2">
      <c r="D54" s="1" t="s">
        <v>2582</v>
      </c>
      <c r="E54" s="3" t="s">
        <v>76</v>
      </c>
      <c r="F54" s="3" t="s">
        <v>796</v>
      </c>
      <c r="G54" s="3" t="s">
        <v>78</v>
      </c>
      <c r="H54" s="2"/>
      <c r="I54" s="2"/>
      <c r="J54" s="2"/>
      <c r="K54" s="3" t="s">
        <v>79</v>
      </c>
      <c r="L54" s="3" t="s">
        <v>80</v>
      </c>
      <c r="M54" s="6">
        <v>0.87916666666666676</v>
      </c>
      <c r="N54" s="3" t="s">
        <v>2837</v>
      </c>
      <c r="O54" s="2"/>
      <c r="P54" s="3" t="s">
        <v>738</v>
      </c>
      <c r="Q54" s="3" t="s">
        <v>83</v>
      </c>
      <c r="R54" s="3" t="s">
        <v>149</v>
      </c>
      <c r="S54" s="3" t="s">
        <v>83</v>
      </c>
      <c r="T54" s="3" t="s">
        <v>133</v>
      </c>
      <c r="U54" s="3" t="s">
        <v>83</v>
      </c>
      <c r="V54" s="3" t="s">
        <v>86</v>
      </c>
      <c r="W54" s="3" t="s">
        <v>86</v>
      </c>
      <c r="X54" s="3" t="s">
        <v>2353</v>
      </c>
      <c r="Y54" s="3" t="s">
        <v>83</v>
      </c>
      <c r="Z54" s="3" t="s">
        <v>683</v>
      </c>
      <c r="AA54" s="3" t="s">
        <v>83</v>
      </c>
      <c r="AB54" s="3" t="s">
        <v>112</v>
      </c>
      <c r="AC54" s="3" t="s">
        <v>83</v>
      </c>
      <c r="AD54" s="3" t="s">
        <v>86</v>
      </c>
      <c r="AE54" s="3" t="s">
        <v>86</v>
      </c>
      <c r="AF54" s="3" t="s">
        <v>117</v>
      </c>
      <c r="AG54" s="3" t="s">
        <v>83</v>
      </c>
      <c r="AH54" s="3" t="s">
        <v>155</v>
      </c>
      <c r="AI54" s="3" t="s">
        <v>83</v>
      </c>
      <c r="AJ54" s="3" t="s">
        <v>83</v>
      </c>
      <c r="AK54" s="3" t="s">
        <v>83</v>
      </c>
      <c r="AL54" s="3" t="s">
        <v>83</v>
      </c>
      <c r="AM54" s="3" t="s">
        <v>83</v>
      </c>
      <c r="AN54" s="3" t="s">
        <v>83</v>
      </c>
      <c r="AO54" s="3" t="s">
        <v>83</v>
      </c>
      <c r="AP54" s="3" t="s">
        <v>86</v>
      </c>
      <c r="AQ54" s="3" t="s">
        <v>86</v>
      </c>
      <c r="AR54" s="3" t="s">
        <v>83</v>
      </c>
      <c r="AS54" s="3" t="s">
        <v>83</v>
      </c>
      <c r="AT54" s="3" t="s">
        <v>83</v>
      </c>
      <c r="AU54" s="3" t="s">
        <v>83</v>
      </c>
      <c r="AV54" s="8">
        <v>0.01</v>
      </c>
      <c r="AW54" s="8">
        <v>0.01</v>
      </c>
      <c r="AX54" s="8">
        <v>0.02</v>
      </c>
      <c r="AY54" s="8">
        <v>0.11</v>
      </c>
      <c r="AZ54" s="2"/>
    </row>
  </sheetData>
  <mergeCells count="1">
    <mergeCell ref="A3:B3"/>
  </mergeCells>
  <conditionalFormatting sqref="D1:D1048576">
    <cfRule type="duplicateValues" dxfId="15" priority="1"/>
  </conditionalFormatting>
  <hyperlinks>
    <hyperlink ref="F2" r:id="rId1" display="mailto:nicole@genorthix.com" xr:uid="{886464D0-D56A-BF44-9151-9E98E3E16F0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4E20-1CB7-D442-8E43-AF7ED66DAF37}">
  <dimension ref="A1:AZ52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44300.795138888891</v>
      </c>
      <c r="J2" s="6">
        <v>0.88750000000000007</v>
      </c>
      <c r="K2" s="7">
        <v>9.2256944444444447E-2</v>
      </c>
      <c r="L2" s="3">
        <v>68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3017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3016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48</v>
      </c>
      <c r="D5" s="1" t="s">
        <v>1743</v>
      </c>
      <c r="E5" s="3" t="s">
        <v>76</v>
      </c>
      <c r="F5" s="3" t="s">
        <v>2533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0.79513888888888884</v>
      </c>
      <c r="N5" s="3" t="s">
        <v>2845</v>
      </c>
      <c r="O5" s="2"/>
      <c r="P5" s="3" t="s">
        <v>279</v>
      </c>
      <c r="Q5" s="3" t="s">
        <v>83</v>
      </c>
      <c r="R5" s="3" t="s">
        <v>2846</v>
      </c>
      <c r="S5" s="3" t="s">
        <v>83</v>
      </c>
      <c r="T5" s="3" t="s">
        <v>133</v>
      </c>
      <c r="U5" s="3" t="s">
        <v>83</v>
      </c>
      <c r="V5" s="3" t="s">
        <v>2847</v>
      </c>
      <c r="W5" s="3" t="s">
        <v>86</v>
      </c>
      <c r="X5" s="3" t="s">
        <v>2848</v>
      </c>
      <c r="Y5" s="3" t="s">
        <v>2659</v>
      </c>
      <c r="Z5" s="3" t="s">
        <v>1638</v>
      </c>
      <c r="AA5" s="3" t="s">
        <v>2849</v>
      </c>
      <c r="AB5" s="3" t="s">
        <v>186</v>
      </c>
      <c r="AC5" s="3" t="s">
        <v>133</v>
      </c>
      <c r="AD5" s="3" t="s">
        <v>2514</v>
      </c>
      <c r="AE5" s="3" t="s">
        <v>2850</v>
      </c>
      <c r="AF5" s="3" t="s">
        <v>154</v>
      </c>
      <c r="AG5" s="3" t="s">
        <v>117</v>
      </c>
      <c r="AH5" s="3" t="s">
        <v>432</v>
      </c>
      <c r="AI5" s="3" t="s">
        <v>393</v>
      </c>
      <c r="AJ5" s="3" t="s">
        <v>2440</v>
      </c>
      <c r="AK5" s="3" t="s">
        <v>2440</v>
      </c>
      <c r="AL5" s="3" t="s">
        <v>2846</v>
      </c>
      <c r="AM5" s="3" t="s">
        <v>2846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2851</v>
      </c>
      <c r="AS5" s="3" t="s">
        <v>2851</v>
      </c>
      <c r="AT5" s="3" t="s">
        <v>102</v>
      </c>
      <c r="AU5" s="3" t="s">
        <v>102</v>
      </c>
      <c r="AV5" s="8">
        <v>0.16</v>
      </c>
      <c r="AW5" s="8">
        <v>0.19</v>
      </c>
      <c r="AX5" s="8">
        <v>0.23</v>
      </c>
      <c r="AY5" s="8">
        <v>0.98</v>
      </c>
      <c r="AZ5" s="2"/>
    </row>
    <row r="6" spans="1:52" x14ac:dyDescent="0.2">
      <c r="D6" s="1" t="s">
        <v>2852</v>
      </c>
      <c r="E6" s="3" t="s">
        <v>76</v>
      </c>
      <c r="F6" s="3" t="s">
        <v>2289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0.7993055555555556</v>
      </c>
      <c r="N6" s="3" t="s">
        <v>2853</v>
      </c>
      <c r="O6" s="2"/>
      <c r="P6" s="3" t="s">
        <v>163</v>
      </c>
      <c r="Q6" s="3" t="s">
        <v>83</v>
      </c>
      <c r="R6" s="3" t="s">
        <v>2854</v>
      </c>
      <c r="S6" s="3" t="s">
        <v>83</v>
      </c>
      <c r="T6" s="3" t="s">
        <v>747</v>
      </c>
      <c r="U6" s="3" t="s">
        <v>83</v>
      </c>
      <c r="V6" s="3" t="s">
        <v>2855</v>
      </c>
      <c r="W6" s="3" t="s">
        <v>86</v>
      </c>
      <c r="X6" s="3" t="s">
        <v>370</v>
      </c>
      <c r="Y6" s="3" t="s">
        <v>2672</v>
      </c>
      <c r="Z6" s="3" t="s">
        <v>2856</v>
      </c>
      <c r="AA6" s="3" t="s">
        <v>683</v>
      </c>
      <c r="AB6" s="3" t="s">
        <v>440</v>
      </c>
      <c r="AC6" s="3" t="s">
        <v>133</v>
      </c>
      <c r="AD6" s="3" t="s">
        <v>2857</v>
      </c>
      <c r="AE6" s="3" t="s">
        <v>86</v>
      </c>
      <c r="AF6" s="3" t="s">
        <v>101</v>
      </c>
      <c r="AG6" s="3" t="s">
        <v>83</v>
      </c>
      <c r="AH6" s="3" t="s">
        <v>118</v>
      </c>
      <c r="AI6" s="3" t="s">
        <v>83</v>
      </c>
      <c r="AJ6" s="3" t="s">
        <v>2610</v>
      </c>
      <c r="AK6" s="3" t="s">
        <v>2610</v>
      </c>
      <c r="AL6" s="3" t="s">
        <v>2858</v>
      </c>
      <c r="AM6" s="3" t="s">
        <v>2858</v>
      </c>
      <c r="AN6" s="3" t="s">
        <v>343</v>
      </c>
      <c r="AO6" s="3" t="s">
        <v>343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139</v>
      </c>
      <c r="AU6" s="3" t="s">
        <v>139</v>
      </c>
      <c r="AV6" s="8">
        <v>0.01</v>
      </c>
      <c r="AW6" s="8">
        <v>0.02</v>
      </c>
      <c r="AX6" s="8">
        <v>0.03</v>
      </c>
      <c r="AY6" s="8">
        <v>0.19</v>
      </c>
      <c r="AZ6" s="2"/>
    </row>
    <row r="7" spans="1:52" x14ac:dyDescent="0.2">
      <c r="D7" s="1" t="s">
        <v>704</v>
      </c>
      <c r="E7" s="3" t="s">
        <v>272</v>
      </c>
      <c r="F7" s="3" t="s">
        <v>273</v>
      </c>
      <c r="G7" s="3" t="s">
        <v>89</v>
      </c>
      <c r="H7" s="3" t="s">
        <v>274</v>
      </c>
      <c r="I7" s="3" t="s">
        <v>275</v>
      </c>
      <c r="J7" s="3" t="s">
        <v>2859</v>
      </c>
      <c r="K7" s="3" t="s">
        <v>276</v>
      </c>
      <c r="L7" s="3" t="s">
        <v>80</v>
      </c>
      <c r="M7" s="6">
        <v>0.80208333333333337</v>
      </c>
      <c r="N7" s="3" t="s">
        <v>2860</v>
      </c>
      <c r="O7" s="3" t="s">
        <v>278</v>
      </c>
      <c r="P7" s="3" t="s">
        <v>222</v>
      </c>
      <c r="Q7" s="3" t="s">
        <v>191</v>
      </c>
      <c r="R7" s="3" t="s">
        <v>353</v>
      </c>
      <c r="S7" s="3" t="s">
        <v>694</v>
      </c>
      <c r="T7" s="3" t="s">
        <v>133</v>
      </c>
      <c r="U7" s="3" t="s">
        <v>121</v>
      </c>
      <c r="V7" s="3" t="s">
        <v>2861</v>
      </c>
      <c r="W7" s="3" t="s">
        <v>86</v>
      </c>
      <c r="X7" s="3" t="s">
        <v>2862</v>
      </c>
      <c r="Y7" s="3" t="s">
        <v>2863</v>
      </c>
      <c r="Z7" s="3" t="s">
        <v>504</v>
      </c>
      <c r="AA7" s="3" t="s">
        <v>178</v>
      </c>
      <c r="AB7" s="3" t="s">
        <v>133</v>
      </c>
      <c r="AC7" s="3" t="s">
        <v>1026</v>
      </c>
      <c r="AD7" s="3" t="s">
        <v>2864</v>
      </c>
      <c r="AE7" s="3" t="s">
        <v>86</v>
      </c>
      <c r="AF7" s="3" t="s">
        <v>154</v>
      </c>
      <c r="AG7" s="3" t="s">
        <v>83</v>
      </c>
      <c r="AH7" s="3" t="s">
        <v>314</v>
      </c>
      <c r="AI7" s="3" t="s">
        <v>83</v>
      </c>
      <c r="AJ7" s="3" t="s">
        <v>1693</v>
      </c>
      <c r="AK7" s="3" t="s">
        <v>1693</v>
      </c>
      <c r="AL7" s="3" t="s">
        <v>353</v>
      </c>
      <c r="AM7" s="3" t="s">
        <v>353</v>
      </c>
      <c r="AN7" s="3" t="s">
        <v>186</v>
      </c>
      <c r="AO7" s="3" t="s">
        <v>186</v>
      </c>
      <c r="AP7" s="3" t="s">
        <v>86</v>
      </c>
      <c r="AQ7" s="3" t="s">
        <v>86</v>
      </c>
      <c r="AR7" s="3" t="s">
        <v>2851</v>
      </c>
      <c r="AS7" s="3" t="s">
        <v>2851</v>
      </c>
      <c r="AT7" s="3" t="s">
        <v>1583</v>
      </c>
      <c r="AU7" s="3" t="s">
        <v>1583</v>
      </c>
      <c r="AV7" s="8">
        <v>0.08</v>
      </c>
      <c r="AW7" s="8">
        <v>0.1</v>
      </c>
      <c r="AX7" s="8">
        <v>0.13</v>
      </c>
      <c r="AY7" s="8">
        <v>0.35</v>
      </c>
      <c r="AZ7" s="2"/>
    </row>
    <row r="8" spans="1:52" x14ac:dyDescent="0.2">
      <c r="D8" s="1" t="s">
        <v>2865</v>
      </c>
      <c r="E8" s="3" t="s">
        <v>76</v>
      </c>
      <c r="F8" s="3" t="s">
        <v>861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0.80625000000000002</v>
      </c>
      <c r="N8" s="3" t="s">
        <v>2866</v>
      </c>
      <c r="O8" s="2"/>
      <c r="P8" s="3" t="s">
        <v>214</v>
      </c>
      <c r="Q8" s="3" t="s">
        <v>83</v>
      </c>
      <c r="R8" s="3" t="s">
        <v>138</v>
      </c>
      <c r="S8" s="3" t="s">
        <v>83</v>
      </c>
      <c r="T8" s="3" t="s">
        <v>179</v>
      </c>
      <c r="U8" s="3" t="s">
        <v>83</v>
      </c>
      <c r="V8" s="3">
        <f>-(0.13 %)</f>
        <v>-1.2999999999999999E-3</v>
      </c>
      <c r="W8" s="3" t="s">
        <v>86</v>
      </c>
      <c r="X8" s="3" t="s">
        <v>2867</v>
      </c>
      <c r="Y8" s="3" t="s">
        <v>83</v>
      </c>
      <c r="Z8" s="3" t="s">
        <v>516</v>
      </c>
      <c r="AA8" s="3" t="s">
        <v>83</v>
      </c>
      <c r="AB8" s="3" t="s">
        <v>186</v>
      </c>
      <c r="AC8" s="3" t="s">
        <v>83</v>
      </c>
      <c r="AD8" s="3" t="s">
        <v>86</v>
      </c>
      <c r="AE8" s="3" t="s">
        <v>86</v>
      </c>
      <c r="AF8" s="3" t="s">
        <v>2840</v>
      </c>
      <c r="AG8" s="3" t="s">
        <v>83</v>
      </c>
      <c r="AH8" s="3" t="s">
        <v>313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</v>
      </c>
      <c r="AW8" s="8">
        <v>0</v>
      </c>
      <c r="AX8" s="8">
        <v>0.01</v>
      </c>
      <c r="AY8" s="8">
        <v>0.15</v>
      </c>
      <c r="AZ8" s="2"/>
    </row>
    <row r="9" spans="1:52" x14ac:dyDescent="0.2">
      <c r="D9" s="1" t="s">
        <v>2868</v>
      </c>
      <c r="E9" s="3" t="s">
        <v>76</v>
      </c>
      <c r="F9" s="3" t="s">
        <v>2869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0.80763888888888891</v>
      </c>
      <c r="N9" s="3" t="s">
        <v>2870</v>
      </c>
      <c r="O9" s="2"/>
      <c r="P9" s="3" t="s">
        <v>1012</v>
      </c>
      <c r="Q9" s="3" t="s">
        <v>726</v>
      </c>
      <c r="R9" s="3" t="s">
        <v>216</v>
      </c>
      <c r="S9" s="3" t="s">
        <v>490</v>
      </c>
      <c r="T9" s="3" t="s">
        <v>186</v>
      </c>
      <c r="U9" s="3" t="s">
        <v>121</v>
      </c>
      <c r="V9" s="3">
        <f>-(0.12 %)</f>
        <v>-1.1999999999999999E-3</v>
      </c>
      <c r="W9" s="3" t="s">
        <v>2871</v>
      </c>
      <c r="X9" s="3" t="s">
        <v>2872</v>
      </c>
      <c r="Y9" s="3" t="s">
        <v>912</v>
      </c>
      <c r="Z9" s="3" t="s">
        <v>353</v>
      </c>
      <c r="AA9" s="3" t="s">
        <v>494</v>
      </c>
      <c r="AB9" s="3" t="s">
        <v>186</v>
      </c>
      <c r="AC9" s="3" t="s">
        <v>121</v>
      </c>
      <c r="AD9" s="3">
        <f>-(0.69 %)</f>
        <v>-6.8999999999999999E-3</v>
      </c>
      <c r="AE9" s="3" t="s">
        <v>2873</v>
      </c>
      <c r="AF9" s="3" t="s">
        <v>117</v>
      </c>
      <c r="AG9" s="3" t="s">
        <v>290</v>
      </c>
      <c r="AH9" s="3" t="s">
        <v>432</v>
      </c>
      <c r="AI9" s="3" t="s">
        <v>362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0.01</v>
      </c>
      <c r="AW9" s="8">
        <v>0.01</v>
      </c>
      <c r="AX9" s="8">
        <v>0.02</v>
      </c>
      <c r="AY9" s="8">
        <v>0.1</v>
      </c>
      <c r="AZ9" s="2"/>
    </row>
    <row r="10" spans="1:52" x14ac:dyDescent="0.2">
      <c r="D10" s="1" t="s">
        <v>641</v>
      </c>
      <c r="E10" s="3" t="s">
        <v>76</v>
      </c>
      <c r="F10" s="3" t="s">
        <v>88</v>
      </c>
      <c r="G10" s="3" t="s">
        <v>468</v>
      </c>
      <c r="H10" s="2"/>
      <c r="I10" s="2"/>
      <c r="J10" s="2"/>
      <c r="K10" s="3" t="s">
        <v>79</v>
      </c>
      <c r="L10" s="2"/>
      <c r="M10" s="6">
        <v>0.80902777777777779</v>
      </c>
      <c r="N10" s="3" t="s">
        <v>2874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D11" s="1" t="s">
        <v>2214</v>
      </c>
      <c r="E11" s="3" t="s">
        <v>76</v>
      </c>
      <c r="F11" s="3" t="s">
        <v>1293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0.80902777777777779</v>
      </c>
      <c r="N11" s="3" t="s">
        <v>2875</v>
      </c>
      <c r="O11" s="2"/>
      <c r="P11" s="3" t="s">
        <v>433</v>
      </c>
      <c r="Q11" s="3" t="s">
        <v>83</v>
      </c>
      <c r="R11" s="3" t="s">
        <v>446</v>
      </c>
      <c r="S11" s="3" t="s">
        <v>83</v>
      </c>
      <c r="T11" s="3" t="s">
        <v>179</v>
      </c>
      <c r="U11" s="3" t="s">
        <v>83</v>
      </c>
      <c r="V11" s="3" t="s">
        <v>86</v>
      </c>
      <c r="W11" s="3" t="s">
        <v>86</v>
      </c>
      <c r="X11" s="3" t="s">
        <v>2876</v>
      </c>
      <c r="Y11" s="3" t="s">
        <v>2877</v>
      </c>
      <c r="Z11" s="3" t="s">
        <v>446</v>
      </c>
      <c r="AA11" s="3" t="s">
        <v>285</v>
      </c>
      <c r="AB11" s="3" t="s">
        <v>194</v>
      </c>
      <c r="AC11" s="3" t="s">
        <v>529</v>
      </c>
      <c r="AD11" s="3" t="s">
        <v>86</v>
      </c>
      <c r="AE11" s="3" t="s">
        <v>86</v>
      </c>
      <c r="AF11" s="3" t="s">
        <v>2578</v>
      </c>
      <c r="AG11" s="3" t="s">
        <v>913</v>
      </c>
      <c r="AH11" s="3" t="s">
        <v>2000</v>
      </c>
      <c r="AI11" s="3" t="s">
        <v>313</v>
      </c>
      <c r="AJ11" s="3" t="s">
        <v>83</v>
      </c>
      <c r="AK11" s="3" t="s">
        <v>83</v>
      </c>
      <c r="AL11" s="3" t="s">
        <v>83</v>
      </c>
      <c r="AM11" s="3" t="s">
        <v>83</v>
      </c>
      <c r="AN11" s="3" t="s">
        <v>83</v>
      </c>
      <c r="AO11" s="3" t="s">
        <v>83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0.03</v>
      </c>
      <c r="AW11" s="8">
        <v>0.03</v>
      </c>
      <c r="AX11" s="8">
        <v>0.04</v>
      </c>
      <c r="AY11" s="8">
        <v>0.25</v>
      </c>
      <c r="AZ11" s="2"/>
    </row>
    <row r="12" spans="1:52" x14ac:dyDescent="0.2">
      <c r="D12" s="1" t="s">
        <v>409</v>
      </c>
      <c r="E12" s="3" t="s">
        <v>76</v>
      </c>
      <c r="F12" s="3" t="s">
        <v>1508</v>
      </c>
      <c r="G12" s="3" t="s">
        <v>78</v>
      </c>
      <c r="H12" s="2"/>
      <c r="I12" s="2"/>
      <c r="J12" s="2"/>
      <c r="K12" s="3" t="s">
        <v>79</v>
      </c>
      <c r="L12" s="3" t="s">
        <v>80</v>
      </c>
      <c r="M12" s="6">
        <v>0.80972222222222223</v>
      </c>
      <c r="N12" s="3" t="s">
        <v>2878</v>
      </c>
      <c r="O12" s="2"/>
      <c r="P12" s="3" t="s">
        <v>485</v>
      </c>
      <c r="Q12" s="3" t="s">
        <v>83</v>
      </c>
      <c r="R12" s="3" t="s">
        <v>2879</v>
      </c>
      <c r="S12" s="3" t="s">
        <v>83</v>
      </c>
      <c r="T12" s="3" t="s">
        <v>115</v>
      </c>
      <c r="U12" s="3" t="s">
        <v>83</v>
      </c>
      <c r="V12" s="3">
        <f>-(0.18 %)</f>
        <v>-1.8E-3</v>
      </c>
      <c r="W12" s="3" t="s">
        <v>86</v>
      </c>
      <c r="X12" s="3" t="s">
        <v>1338</v>
      </c>
      <c r="Y12" s="3" t="s">
        <v>2880</v>
      </c>
      <c r="Z12" s="3" t="s">
        <v>2881</v>
      </c>
      <c r="AA12" s="3" t="s">
        <v>2882</v>
      </c>
      <c r="AB12" s="3" t="s">
        <v>529</v>
      </c>
      <c r="AC12" s="3" t="s">
        <v>1390</v>
      </c>
      <c r="AD12" s="3">
        <f>-(0.41 %)</f>
        <v>-4.0999999999999995E-3</v>
      </c>
      <c r="AE12" s="3" t="s">
        <v>86</v>
      </c>
      <c r="AF12" s="3" t="s">
        <v>2563</v>
      </c>
      <c r="AG12" s="3" t="s">
        <v>1225</v>
      </c>
      <c r="AH12" s="3" t="s">
        <v>155</v>
      </c>
      <c r="AI12" s="3" t="s">
        <v>1334</v>
      </c>
      <c r="AJ12" s="3" t="s">
        <v>83</v>
      </c>
      <c r="AK12" s="3" t="s">
        <v>83</v>
      </c>
      <c r="AL12" s="3" t="s">
        <v>83</v>
      </c>
      <c r="AM12" s="3" t="s">
        <v>83</v>
      </c>
      <c r="AN12" s="3" t="s">
        <v>83</v>
      </c>
      <c r="AO12" s="3" t="s">
        <v>83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83</v>
      </c>
      <c r="AU12" s="3" t="s">
        <v>83</v>
      </c>
      <c r="AV12" s="8">
        <v>0.08</v>
      </c>
      <c r="AW12" s="8">
        <v>0.09</v>
      </c>
      <c r="AX12" s="8">
        <v>0.11</v>
      </c>
      <c r="AY12" s="8">
        <v>0.41</v>
      </c>
      <c r="AZ12" s="2"/>
    </row>
    <row r="13" spans="1:52" x14ac:dyDescent="0.2">
      <c r="D13" s="1" t="s">
        <v>1439</v>
      </c>
      <c r="E13" s="3" t="s">
        <v>76</v>
      </c>
      <c r="F13" s="3" t="s">
        <v>1440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0.81041666666666667</v>
      </c>
      <c r="N13" s="3" t="s">
        <v>2883</v>
      </c>
      <c r="O13" s="2"/>
      <c r="P13" s="3" t="s">
        <v>757</v>
      </c>
      <c r="Q13" s="3" t="s">
        <v>83</v>
      </c>
      <c r="R13" s="3" t="s">
        <v>376</v>
      </c>
      <c r="S13" s="3" t="s">
        <v>83</v>
      </c>
      <c r="T13" s="3" t="s">
        <v>186</v>
      </c>
      <c r="U13" s="3" t="s">
        <v>83</v>
      </c>
      <c r="V13" s="3" t="s">
        <v>2884</v>
      </c>
      <c r="W13" s="3" t="s">
        <v>86</v>
      </c>
      <c r="X13" s="3" t="s">
        <v>2885</v>
      </c>
      <c r="Y13" s="3" t="s">
        <v>83</v>
      </c>
      <c r="Z13" s="3" t="s">
        <v>244</v>
      </c>
      <c r="AA13" s="3" t="s">
        <v>83</v>
      </c>
      <c r="AB13" s="3" t="s">
        <v>186</v>
      </c>
      <c r="AC13" s="3" t="s">
        <v>83</v>
      </c>
      <c r="AD13" s="3" t="s">
        <v>2886</v>
      </c>
      <c r="AE13" s="3" t="s">
        <v>86</v>
      </c>
      <c r="AF13" s="3" t="s">
        <v>154</v>
      </c>
      <c r="AG13" s="3" t="s">
        <v>83</v>
      </c>
      <c r="AH13" s="3" t="s">
        <v>314</v>
      </c>
      <c r="AI13" s="3" t="s">
        <v>83</v>
      </c>
      <c r="AJ13" s="3" t="s">
        <v>2887</v>
      </c>
      <c r="AK13" s="3" t="s">
        <v>2887</v>
      </c>
      <c r="AL13" s="3" t="s">
        <v>460</v>
      </c>
      <c r="AM13" s="3" t="s">
        <v>460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2851</v>
      </c>
      <c r="AS13" s="3" t="s">
        <v>2851</v>
      </c>
      <c r="AT13" s="3" t="s">
        <v>1583</v>
      </c>
      <c r="AU13" s="3" t="s">
        <v>1583</v>
      </c>
      <c r="AV13" s="8">
        <v>0.05</v>
      </c>
      <c r="AW13" s="8">
        <v>7.0000000000000007E-2</v>
      </c>
      <c r="AX13" s="8">
        <v>0.09</v>
      </c>
      <c r="AY13" s="8">
        <v>0.37</v>
      </c>
      <c r="AZ13" s="2"/>
    </row>
    <row r="14" spans="1:52" x14ac:dyDescent="0.2">
      <c r="D14" s="1" t="s">
        <v>1174</v>
      </c>
      <c r="E14" s="3" t="s">
        <v>76</v>
      </c>
      <c r="F14" s="3" t="s">
        <v>1175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0.81041666666666667</v>
      </c>
      <c r="N14" s="3" t="s">
        <v>2888</v>
      </c>
      <c r="O14" s="2"/>
      <c r="P14" s="3" t="s">
        <v>412</v>
      </c>
      <c r="Q14" s="3" t="s">
        <v>83</v>
      </c>
      <c r="R14" s="3" t="s">
        <v>269</v>
      </c>
      <c r="S14" s="3" t="s">
        <v>83</v>
      </c>
      <c r="T14" s="3" t="s">
        <v>121</v>
      </c>
      <c r="U14" s="3" t="s">
        <v>83</v>
      </c>
      <c r="V14" s="3" t="s">
        <v>2889</v>
      </c>
      <c r="W14" s="3" t="s">
        <v>86</v>
      </c>
      <c r="X14" s="3" t="s">
        <v>2890</v>
      </c>
      <c r="Y14" s="3" t="s">
        <v>83</v>
      </c>
      <c r="Z14" s="3" t="s">
        <v>150</v>
      </c>
      <c r="AA14" s="3" t="s">
        <v>83</v>
      </c>
      <c r="AB14" s="3" t="s">
        <v>115</v>
      </c>
      <c r="AC14" s="3" t="s">
        <v>83</v>
      </c>
      <c r="AD14" s="3" t="s">
        <v>2891</v>
      </c>
      <c r="AE14" s="3" t="s">
        <v>86</v>
      </c>
      <c r="AF14" s="3" t="s">
        <v>290</v>
      </c>
      <c r="AG14" s="3" t="s">
        <v>83</v>
      </c>
      <c r="AH14" s="3" t="s">
        <v>313</v>
      </c>
      <c r="AI14" s="3" t="s">
        <v>83</v>
      </c>
      <c r="AJ14" s="3" t="s">
        <v>1605</v>
      </c>
      <c r="AK14" s="3" t="s">
        <v>1605</v>
      </c>
      <c r="AL14" s="3" t="s">
        <v>486</v>
      </c>
      <c r="AM14" s="3" t="s">
        <v>486</v>
      </c>
      <c r="AN14" s="3" t="s">
        <v>327</v>
      </c>
      <c r="AO14" s="3" t="s">
        <v>327</v>
      </c>
      <c r="AP14" s="3" t="s">
        <v>86</v>
      </c>
      <c r="AQ14" s="3" t="s">
        <v>86</v>
      </c>
      <c r="AR14" s="3" t="s">
        <v>2851</v>
      </c>
      <c r="AS14" s="3" t="s">
        <v>2851</v>
      </c>
      <c r="AT14" s="3" t="s">
        <v>83</v>
      </c>
      <c r="AU14" s="3" t="s">
        <v>83</v>
      </c>
      <c r="AV14" s="8">
        <v>0.01</v>
      </c>
      <c r="AW14" s="8">
        <v>0.01</v>
      </c>
      <c r="AX14" s="8">
        <v>0.02</v>
      </c>
      <c r="AY14" s="8">
        <v>0.15</v>
      </c>
      <c r="AZ14" s="2"/>
    </row>
    <row r="15" spans="1:52" x14ac:dyDescent="0.2">
      <c r="D15" s="1" t="s">
        <v>1794</v>
      </c>
      <c r="E15" s="3" t="s">
        <v>76</v>
      </c>
      <c r="F15" s="3" t="s">
        <v>1795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0.81111111111111101</v>
      </c>
      <c r="N15" s="3" t="s">
        <v>2892</v>
      </c>
      <c r="O15" s="2"/>
      <c r="P15" s="3" t="s">
        <v>157</v>
      </c>
      <c r="Q15" s="3" t="s">
        <v>83</v>
      </c>
      <c r="R15" s="3" t="s">
        <v>126</v>
      </c>
      <c r="S15" s="3" t="s">
        <v>83</v>
      </c>
      <c r="T15" s="3" t="s">
        <v>347</v>
      </c>
      <c r="U15" s="3" t="s">
        <v>83</v>
      </c>
      <c r="V15" s="3" t="s">
        <v>2893</v>
      </c>
      <c r="W15" s="3" t="s">
        <v>86</v>
      </c>
      <c r="X15" s="3" t="s">
        <v>2894</v>
      </c>
      <c r="Y15" s="3" t="s">
        <v>83</v>
      </c>
      <c r="Z15" s="3" t="s">
        <v>747</v>
      </c>
      <c r="AA15" s="3" t="s">
        <v>83</v>
      </c>
      <c r="AB15" s="3" t="s">
        <v>115</v>
      </c>
      <c r="AC15" s="3" t="s">
        <v>83</v>
      </c>
      <c r="AD15" s="3" t="s">
        <v>2895</v>
      </c>
      <c r="AE15" s="3" t="s">
        <v>86</v>
      </c>
      <c r="AF15" s="3" t="s">
        <v>290</v>
      </c>
      <c r="AG15" s="3" t="s">
        <v>83</v>
      </c>
      <c r="AH15" s="3" t="s">
        <v>432</v>
      </c>
      <c r="AI15" s="3" t="s">
        <v>83</v>
      </c>
      <c r="AJ15" s="3" t="s">
        <v>2031</v>
      </c>
      <c r="AK15" s="3" t="s">
        <v>2031</v>
      </c>
      <c r="AL15" s="3" t="s">
        <v>500</v>
      </c>
      <c r="AM15" s="3" t="s">
        <v>500</v>
      </c>
      <c r="AN15" s="3" t="s">
        <v>392</v>
      </c>
      <c r="AO15" s="3" t="s">
        <v>392</v>
      </c>
      <c r="AP15" s="3" t="s">
        <v>86</v>
      </c>
      <c r="AQ15" s="3" t="s">
        <v>86</v>
      </c>
      <c r="AR15" s="3" t="s">
        <v>2851</v>
      </c>
      <c r="AS15" s="3" t="s">
        <v>2851</v>
      </c>
      <c r="AT15" s="3" t="s">
        <v>102</v>
      </c>
      <c r="AU15" s="3" t="s">
        <v>102</v>
      </c>
      <c r="AV15" s="8">
        <v>0.03</v>
      </c>
      <c r="AW15" s="8">
        <v>0.03</v>
      </c>
      <c r="AX15" s="8">
        <v>0.05</v>
      </c>
      <c r="AY15" s="8">
        <v>0.21</v>
      </c>
      <c r="AZ15" s="2"/>
    </row>
    <row r="16" spans="1:52" x14ac:dyDescent="0.2">
      <c r="D16" s="1" t="s">
        <v>2896</v>
      </c>
      <c r="E16" s="3" t="s">
        <v>76</v>
      </c>
      <c r="F16" s="3" t="s">
        <v>2897</v>
      </c>
      <c r="G16" s="3" t="s">
        <v>130</v>
      </c>
      <c r="H16" s="2"/>
      <c r="I16" s="2"/>
      <c r="J16" s="2"/>
      <c r="K16" s="3" t="s">
        <v>79</v>
      </c>
      <c r="L16" s="3" t="s">
        <v>80</v>
      </c>
      <c r="M16" s="6">
        <v>0.81111111111111101</v>
      </c>
      <c r="N16" s="3" t="s">
        <v>2898</v>
      </c>
      <c r="O16" s="2"/>
      <c r="P16" s="3" t="s">
        <v>332</v>
      </c>
      <c r="Q16" s="3" t="s">
        <v>83</v>
      </c>
      <c r="R16" s="3" t="s">
        <v>400</v>
      </c>
      <c r="S16" s="3" t="s">
        <v>83</v>
      </c>
      <c r="T16" s="3" t="s">
        <v>186</v>
      </c>
      <c r="U16" s="3" t="s">
        <v>83</v>
      </c>
      <c r="V16" s="3" t="s">
        <v>2899</v>
      </c>
      <c r="W16" s="3" t="s">
        <v>86</v>
      </c>
      <c r="X16" s="3" t="s">
        <v>2900</v>
      </c>
      <c r="Y16" s="3" t="s">
        <v>83</v>
      </c>
      <c r="Z16" s="3" t="s">
        <v>400</v>
      </c>
      <c r="AA16" s="3" t="s">
        <v>83</v>
      </c>
      <c r="AB16" s="3" t="s">
        <v>179</v>
      </c>
      <c r="AC16" s="3" t="s">
        <v>83</v>
      </c>
      <c r="AD16" s="3" t="s">
        <v>2901</v>
      </c>
      <c r="AE16" s="3" t="s">
        <v>86</v>
      </c>
      <c r="AF16" s="3" t="s">
        <v>2578</v>
      </c>
      <c r="AG16" s="3" t="s">
        <v>83</v>
      </c>
      <c r="AH16" s="3" t="s">
        <v>155</v>
      </c>
      <c r="AI16" s="3" t="s">
        <v>83</v>
      </c>
      <c r="AJ16" s="3" t="s">
        <v>2887</v>
      </c>
      <c r="AK16" s="3" t="s">
        <v>2887</v>
      </c>
      <c r="AL16" s="3" t="s">
        <v>228</v>
      </c>
      <c r="AM16" s="3" t="s">
        <v>228</v>
      </c>
      <c r="AN16" s="3" t="s">
        <v>179</v>
      </c>
      <c r="AO16" s="3" t="s">
        <v>179</v>
      </c>
      <c r="AP16" s="3" t="s">
        <v>86</v>
      </c>
      <c r="AQ16" s="3" t="s">
        <v>86</v>
      </c>
      <c r="AR16" s="3" t="s">
        <v>2851</v>
      </c>
      <c r="AS16" s="3" t="s">
        <v>2851</v>
      </c>
      <c r="AT16" s="3" t="s">
        <v>1583</v>
      </c>
      <c r="AU16" s="3" t="s">
        <v>1583</v>
      </c>
      <c r="AV16" s="8">
        <v>0</v>
      </c>
      <c r="AW16" s="8">
        <v>0</v>
      </c>
      <c r="AX16" s="8">
        <v>0.02</v>
      </c>
      <c r="AY16" s="8">
        <v>0.13</v>
      </c>
      <c r="AZ16" s="2"/>
    </row>
    <row r="17" spans="4:52" x14ac:dyDescent="0.2">
      <c r="D17" s="1" t="s">
        <v>1731</v>
      </c>
      <c r="E17" s="3" t="s">
        <v>76</v>
      </c>
      <c r="F17" s="3" t="s">
        <v>173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0.81111111111111101</v>
      </c>
      <c r="N17" s="3" t="s">
        <v>2902</v>
      </c>
      <c r="O17" s="2"/>
      <c r="P17" s="3" t="s">
        <v>524</v>
      </c>
      <c r="Q17" s="3" t="s">
        <v>83</v>
      </c>
      <c r="R17" s="3" t="s">
        <v>372</v>
      </c>
      <c r="S17" s="3" t="s">
        <v>83</v>
      </c>
      <c r="T17" s="3" t="s">
        <v>112</v>
      </c>
      <c r="U17" s="3" t="s">
        <v>83</v>
      </c>
      <c r="V17" s="3" t="s">
        <v>2169</v>
      </c>
      <c r="W17" s="3" t="s">
        <v>86</v>
      </c>
      <c r="X17" s="3" t="s">
        <v>2867</v>
      </c>
      <c r="Y17" s="3" t="s">
        <v>83</v>
      </c>
      <c r="Z17" s="3" t="s">
        <v>857</v>
      </c>
      <c r="AA17" s="3" t="s">
        <v>83</v>
      </c>
      <c r="AB17" s="3" t="s">
        <v>121</v>
      </c>
      <c r="AC17" s="3" t="s">
        <v>83</v>
      </c>
      <c r="AD17" s="3" t="s">
        <v>476</v>
      </c>
      <c r="AE17" s="3" t="s">
        <v>86</v>
      </c>
      <c r="AF17" s="3" t="s">
        <v>290</v>
      </c>
      <c r="AG17" s="3" t="s">
        <v>83</v>
      </c>
      <c r="AH17" s="3" t="s">
        <v>393</v>
      </c>
      <c r="AI17" s="3" t="s">
        <v>83</v>
      </c>
      <c r="AJ17" s="3" t="s">
        <v>1693</v>
      </c>
      <c r="AK17" s="3" t="s">
        <v>1693</v>
      </c>
      <c r="AL17" s="3" t="s">
        <v>372</v>
      </c>
      <c r="AM17" s="3" t="s">
        <v>372</v>
      </c>
      <c r="AN17" s="3" t="s">
        <v>112</v>
      </c>
      <c r="AO17" s="3" t="s">
        <v>112</v>
      </c>
      <c r="AP17" s="3" t="s">
        <v>86</v>
      </c>
      <c r="AQ17" s="3" t="s">
        <v>86</v>
      </c>
      <c r="AR17" s="3" t="s">
        <v>2851</v>
      </c>
      <c r="AS17" s="3" t="s">
        <v>2851</v>
      </c>
      <c r="AT17" s="3" t="s">
        <v>1583</v>
      </c>
      <c r="AU17" s="3" t="s">
        <v>1583</v>
      </c>
      <c r="AV17" s="8">
        <v>0.09</v>
      </c>
      <c r="AW17" s="8">
        <v>0.1</v>
      </c>
      <c r="AX17" s="8">
        <v>0.13</v>
      </c>
      <c r="AY17" s="8">
        <v>0.28000000000000003</v>
      </c>
      <c r="AZ17" s="2"/>
    </row>
    <row r="18" spans="4:52" x14ac:dyDescent="0.2">
      <c r="D18" s="1" t="s">
        <v>317</v>
      </c>
      <c r="E18" s="3" t="s">
        <v>76</v>
      </c>
      <c r="F18" s="3" t="s">
        <v>1434</v>
      </c>
      <c r="G18" s="3" t="s">
        <v>78</v>
      </c>
      <c r="H18" s="2"/>
      <c r="I18" s="2"/>
      <c r="J18" s="2"/>
      <c r="K18" s="3" t="s">
        <v>79</v>
      </c>
      <c r="L18" s="3" t="s">
        <v>80</v>
      </c>
      <c r="M18" s="6">
        <v>0.81180555555555556</v>
      </c>
      <c r="N18" s="3" t="s">
        <v>2903</v>
      </c>
      <c r="O18" s="2"/>
      <c r="P18" s="3" t="s">
        <v>222</v>
      </c>
      <c r="Q18" s="3" t="s">
        <v>83</v>
      </c>
      <c r="R18" s="3" t="s">
        <v>500</v>
      </c>
      <c r="S18" s="3" t="s">
        <v>83</v>
      </c>
      <c r="T18" s="3" t="s">
        <v>327</v>
      </c>
      <c r="U18" s="3" t="s">
        <v>83</v>
      </c>
      <c r="V18" s="3" t="s">
        <v>2904</v>
      </c>
      <c r="W18" s="3" t="s">
        <v>86</v>
      </c>
      <c r="X18" s="3" t="s">
        <v>2905</v>
      </c>
      <c r="Y18" s="3" t="s">
        <v>83</v>
      </c>
      <c r="Z18" s="3" t="s">
        <v>500</v>
      </c>
      <c r="AA18" s="3" t="s">
        <v>83</v>
      </c>
      <c r="AB18" s="3" t="s">
        <v>327</v>
      </c>
      <c r="AC18" s="3" t="s">
        <v>83</v>
      </c>
      <c r="AD18" s="3" t="s">
        <v>2906</v>
      </c>
      <c r="AE18" s="3" t="s">
        <v>86</v>
      </c>
      <c r="AF18" s="3" t="s">
        <v>290</v>
      </c>
      <c r="AG18" s="3" t="s">
        <v>83</v>
      </c>
      <c r="AH18" s="3" t="s">
        <v>314</v>
      </c>
      <c r="AI18" s="3" t="s">
        <v>83</v>
      </c>
      <c r="AJ18" s="3" t="s">
        <v>1028</v>
      </c>
      <c r="AK18" s="3" t="s">
        <v>1028</v>
      </c>
      <c r="AL18" s="3" t="s">
        <v>373</v>
      </c>
      <c r="AM18" s="3" t="s">
        <v>373</v>
      </c>
      <c r="AN18" s="3" t="s">
        <v>327</v>
      </c>
      <c r="AO18" s="3" t="s">
        <v>327</v>
      </c>
      <c r="AP18" s="3" t="s">
        <v>86</v>
      </c>
      <c r="AQ18" s="3" t="s">
        <v>86</v>
      </c>
      <c r="AR18" s="3" t="s">
        <v>2851</v>
      </c>
      <c r="AS18" s="3" t="s">
        <v>2851</v>
      </c>
      <c r="AT18" s="3" t="s">
        <v>139</v>
      </c>
      <c r="AU18" s="3" t="s">
        <v>139</v>
      </c>
      <c r="AV18" s="8">
        <v>0.02</v>
      </c>
      <c r="AW18" s="8">
        <v>0.03</v>
      </c>
      <c r="AX18" s="8">
        <v>0.04</v>
      </c>
      <c r="AY18" s="8">
        <v>0.17</v>
      </c>
      <c r="AZ18" s="2"/>
    </row>
    <row r="19" spans="4:52" x14ac:dyDescent="0.2">
      <c r="D19" s="1" t="s">
        <v>1130</v>
      </c>
      <c r="E19" s="3" t="s">
        <v>76</v>
      </c>
      <c r="F19" s="3" t="s">
        <v>1131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0.8125</v>
      </c>
      <c r="N19" s="3" t="s">
        <v>2907</v>
      </c>
      <c r="O19" s="2"/>
      <c r="P19" s="3" t="s">
        <v>157</v>
      </c>
      <c r="Q19" s="3" t="s">
        <v>546</v>
      </c>
      <c r="R19" s="3" t="s">
        <v>645</v>
      </c>
      <c r="S19" s="3" t="s">
        <v>683</v>
      </c>
      <c r="T19" s="3" t="s">
        <v>193</v>
      </c>
      <c r="U19" s="3" t="s">
        <v>529</v>
      </c>
      <c r="V19" s="3" t="s">
        <v>2908</v>
      </c>
      <c r="W19" s="3" t="s">
        <v>86</v>
      </c>
      <c r="X19" s="3" t="s">
        <v>2909</v>
      </c>
      <c r="Y19" s="3" t="s">
        <v>2910</v>
      </c>
      <c r="Z19" s="3" t="s">
        <v>326</v>
      </c>
      <c r="AA19" s="3" t="s">
        <v>263</v>
      </c>
      <c r="AB19" s="3" t="s">
        <v>942</v>
      </c>
      <c r="AC19" s="3" t="s">
        <v>426</v>
      </c>
      <c r="AD19" s="3" t="s">
        <v>2911</v>
      </c>
      <c r="AE19" s="3" t="s">
        <v>86</v>
      </c>
      <c r="AF19" s="3" t="s">
        <v>101</v>
      </c>
      <c r="AG19" s="3" t="s">
        <v>83</v>
      </c>
      <c r="AH19" s="3" t="s">
        <v>314</v>
      </c>
      <c r="AI19" s="3" t="s">
        <v>1583</v>
      </c>
      <c r="AJ19" s="3" t="s">
        <v>1594</v>
      </c>
      <c r="AK19" s="3" t="s">
        <v>1594</v>
      </c>
      <c r="AL19" s="3" t="s">
        <v>2912</v>
      </c>
      <c r="AM19" s="3" t="s">
        <v>2912</v>
      </c>
      <c r="AN19" s="3" t="s">
        <v>2913</v>
      </c>
      <c r="AO19" s="3" t="s">
        <v>2913</v>
      </c>
      <c r="AP19" s="3" t="s">
        <v>86</v>
      </c>
      <c r="AQ19" s="3" t="s">
        <v>86</v>
      </c>
      <c r="AR19" s="3" t="s">
        <v>2851</v>
      </c>
      <c r="AS19" s="3" t="s">
        <v>2851</v>
      </c>
      <c r="AT19" s="3" t="s">
        <v>519</v>
      </c>
      <c r="AU19" s="3" t="s">
        <v>519</v>
      </c>
      <c r="AV19" s="8">
        <v>0.03</v>
      </c>
      <c r="AW19" s="8">
        <v>0.03</v>
      </c>
      <c r="AX19" s="8">
        <v>0.04</v>
      </c>
      <c r="AY19" s="8">
        <v>0.14000000000000001</v>
      </c>
      <c r="AZ19" s="2"/>
    </row>
    <row r="20" spans="4:52" x14ac:dyDescent="0.2">
      <c r="D20" s="1" t="s">
        <v>2603</v>
      </c>
      <c r="E20" s="3" t="s">
        <v>76</v>
      </c>
      <c r="F20" s="3" t="s">
        <v>173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0.8125</v>
      </c>
      <c r="N20" s="3" t="s">
        <v>2914</v>
      </c>
      <c r="O20" s="2"/>
      <c r="P20" s="3" t="s">
        <v>524</v>
      </c>
      <c r="Q20" s="3" t="s">
        <v>83</v>
      </c>
      <c r="R20" s="3" t="s">
        <v>178</v>
      </c>
      <c r="S20" s="3" t="s">
        <v>83</v>
      </c>
      <c r="T20" s="3" t="s">
        <v>186</v>
      </c>
      <c r="U20" s="3" t="s">
        <v>83</v>
      </c>
      <c r="V20" s="3">
        <f>-(0.5 %)</f>
        <v>-5.0000000000000001E-3</v>
      </c>
      <c r="W20" s="3" t="s">
        <v>86</v>
      </c>
      <c r="X20" s="3" t="s">
        <v>1983</v>
      </c>
      <c r="Y20" s="3" t="s">
        <v>83</v>
      </c>
      <c r="Z20" s="3" t="s">
        <v>178</v>
      </c>
      <c r="AA20" s="3" t="s">
        <v>83</v>
      </c>
      <c r="AB20" s="3" t="s">
        <v>179</v>
      </c>
      <c r="AC20" s="3" t="s">
        <v>83</v>
      </c>
      <c r="AD20" s="3">
        <f>-(0.03 %)</f>
        <v>-2.9999999999999997E-4</v>
      </c>
      <c r="AE20" s="3" t="s">
        <v>86</v>
      </c>
      <c r="AF20" s="3" t="s">
        <v>83</v>
      </c>
      <c r="AG20" s="3" t="s">
        <v>83</v>
      </c>
      <c r="AH20" s="3" t="s">
        <v>314</v>
      </c>
      <c r="AI20" s="3" t="s">
        <v>83</v>
      </c>
      <c r="AJ20" s="3" t="s">
        <v>1222</v>
      </c>
      <c r="AK20" s="3" t="s">
        <v>1222</v>
      </c>
      <c r="AL20" s="3" t="s">
        <v>178</v>
      </c>
      <c r="AM20" s="3" t="s">
        <v>178</v>
      </c>
      <c r="AN20" s="3" t="s">
        <v>186</v>
      </c>
      <c r="AO20" s="3" t="s">
        <v>186</v>
      </c>
      <c r="AP20" s="3" t="s">
        <v>86</v>
      </c>
      <c r="AQ20" s="3" t="s">
        <v>86</v>
      </c>
      <c r="AR20" s="3" t="s">
        <v>2851</v>
      </c>
      <c r="AS20" s="3" t="s">
        <v>2851</v>
      </c>
      <c r="AT20" s="3" t="s">
        <v>102</v>
      </c>
      <c r="AU20" s="3" t="s">
        <v>102</v>
      </c>
      <c r="AV20" s="8">
        <v>0.01</v>
      </c>
      <c r="AW20" s="8">
        <v>0.02</v>
      </c>
      <c r="AX20" s="8">
        <v>0.03</v>
      </c>
      <c r="AY20" s="8">
        <v>0.16</v>
      </c>
      <c r="AZ20" s="2"/>
    </row>
    <row r="21" spans="4:52" x14ac:dyDescent="0.2">
      <c r="D21" s="1" t="s">
        <v>889</v>
      </c>
      <c r="E21" s="3" t="s">
        <v>76</v>
      </c>
      <c r="F21" s="3" t="s">
        <v>1949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0.8125</v>
      </c>
      <c r="N21" s="3" t="s">
        <v>2915</v>
      </c>
      <c r="O21" s="2"/>
      <c r="P21" s="3" t="s">
        <v>279</v>
      </c>
      <c r="Q21" s="3" t="s">
        <v>406</v>
      </c>
      <c r="R21" s="3" t="s">
        <v>617</v>
      </c>
      <c r="S21" s="3" t="s">
        <v>558</v>
      </c>
      <c r="T21" s="3" t="s">
        <v>186</v>
      </c>
      <c r="U21" s="3" t="s">
        <v>121</v>
      </c>
      <c r="V21" s="3">
        <f>-(0.02 %)</f>
        <v>-2.0000000000000001E-4</v>
      </c>
      <c r="W21" s="3" t="s">
        <v>86</v>
      </c>
      <c r="X21" s="3" t="s">
        <v>2916</v>
      </c>
      <c r="Y21" s="3" t="s">
        <v>83</v>
      </c>
      <c r="Z21" s="3" t="s">
        <v>145</v>
      </c>
      <c r="AA21" s="3" t="s">
        <v>83</v>
      </c>
      <c r="AB21" s="3" t="s">
        <v>186</v>
      </c>
      <c r="AC21" s="3" t="s">
        <v>83</v>
      </c>
      <c r="AD21" s="3">
        <f>-(0.03 %)</f>
        <v>-2.9999999999999997E-4</v>
      </c>
      <c r="AE21" s="3" t="s">
        <v>86</v>
      </c>
      <c r="AF21" s="3" t="s">
        <v>154</v>
      </c>
      <c r="AG21" s="3" t="s">
        <v>83</v>
      </c>
      <c r="AH21" s="3" t="s">
        <v>393</v>
      </c>
      <c r="AI21" s="3" t="s">
        <v>83</v>
      </c>
      <c r="AJ21" s="3" t="s">
        <v>2491</v>
      </c>
      <c r="AK21" s="3" t="s">
        <v>2491</v>
      </c>
      <c r="AL21" s="3" t="s">
        <v>263</v>
      </c>
      <c r="AM21" s="3" t="s">
        <v>263</v>
      </c>
      <c r="AN21" s="3" t="s">
        <v>133</v>
      </c>
      <c r="AO21" s="3" t="s">
        <v>133</v>
      </c>
      <c r="AP21" s="3" t="s">
        <v>86</v>
      </c>
      <c r="AQ21" s="3" t="s">
        <v>86</v>
      </c>
      <c r="AR21" s="3" t="s">
        <v>2851</v>
      </c>
      <c r="AS21" s="3" t="s">
        <v>2851</v>
      </c>
      <c r="AT21" s="3" t="s">
        <v>1583</v>
      </c>
      <c r="AU21" s="3" t="s">
        <v>1583</v>
      </c>
      <c r="AV21" s="8">
        <v>0.03</v>
      </c>
      <c r="AW21" s="8">
        <v>0.04</v>
      </c>
      <c r="AX21" s="8">
        <v>0.05</v>
      </c>
      <c r="AY21" s="8">
        <v>0.26</v>
      </c>
      <c r="AZ21" s="2"/>
    </row>
    <row r="22" spans="4:52" x14ac:dyDescent="0.2">
      <c r="D22" s="1" t="s">
        <v>2595</v>
      </c>
      <c r="E22" s="3" t="s">
        <v>76</v>
      </c>
      <c r="F22" s="3" t="s">
        <v>2596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2917</v>
      </c>
      <c r="O22" s="2"/>
      <c r="P22" s="3" t="s">
        <v>279</v>
      </c>
      <c r="Q22" s="3" t="s">
        <v>726</v>
      </c>
      <c r="R22" s="3" t="s">
        <v>216</v>
      </c>
      <c r="S22" s="3" t="s">
        <v>178</v>
      </c>
      <c r="T22" s="3" t="s">
        <v>186</v>
      </c>
      <c r="U22" s="3" t="s">
        <v>121</v>
      </c>
      <c r="V22" s="3">
        <f>-(0.49 %)</f>
        <v>-4.8999999999999998E-3</v>
      </c>
      <c r="W22" s="3" t="s">
        <v>2918</v>
      </c>
      <c r="X22" s="3" t="s">
        <v>2135</v>
      </c>
      <c r="Y22" s="3" t="s">
        <v>892</v>
      </c>
      <c r="Z22" s="3" t="s">
        <v>490</v>
      </c>
      <c r="AA22" s="3" t="s">
        <v>263</v>
      </c>
      <c r="AB22" s="3" t="s">
        <v>186</v>
      </c>
      <c r="AC22" s="3" t="s">
        <v>121</v>
      </c>
      <c r="AD22" s="3" t="s">
        <v>2919</v>
      </c>
      <c r="AE22" s="3" t="s">
        <v>2920</v>
      </c>
      <c r="AF22" s="3" t="s">
        <v>154</v>
      </c>
      <c r="AG22" s="3" t="s">
        <v>83</v>
      </c>
      <c r="AH22" s="3" t="s">
        <v>2000</v>
      </c>
      <c r="AI22" s="3" t="s">
        <v>432</v>
      </c>
      <c r="AJ22" s="3" t="s">
        <v>1693</v>
      </c>
      <c r="AK22" s="3" t="s">
        <v>1693</v>
      </c>
      <c r="AL22" s="3" t="s">
        <v>353</v>
      </c>
      <c r="AM22" s="3" t="s">
        <v>353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2851</v>
      </c>
      <c r="AS22" s="3" t="s">
        <v>2851</v>
      </c>
      <c r="AT22" s="3" t="s">
        <v>1583</v>
      </c>
      <c r="AU22" s="3" t="s">
        <v>1583</v>
      </c>
      <c r="AV22" s="8">
        <v>0.04</v>
      </c>
      <c r="AW22" s="8">
        <v>0.05</v>
      </c>
      <c r="AX22" s="8">
        <v>7.0000000000000007E-2</v>
      </c>
      <c r="AY22" s="8">
        <v>0.16</v>
      </c>
      <c r="AZ22" s="2"/>
    </row>
    <row r="23" spans="4:52" x14ac:dyDescent="0.2">
      <c r="D23" s="1" t="s">
        <v>535</v>
      </c>
      <c r="E23" s="3" t="s">
        <v>76</v>
      </c>
      <c r="F23" s="3" t="s">
        <v>536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0.81319444444444444</v>
      </c>
      <c r="N23" s="3" t="s">
        <v>2921</v>
      </c>
      <c r="O23" s="2"/>
      <c r="P23" s="3" t="s">
        <v>110</v>
      </c>
      <c r="Q23" s="3" t="s">
        <v>83</v>
      </c>
      <c r="R23" s="3" t="s">
        <v>228</v>
      </c>
      <c r="S23" s="3" t="s">
        <v>83</v>
      </c>
      <c r="T23" s="3" t="s">
        <v>186</v>
      </c>
      <c r="U23" s="3" t="s">
        <v>83</v>
      </c>
      <c r="V23" s="3">
        <f>-(0.08 %)</f>
        <v>-8.0000000000000004E-4</v>
      </c>
      <c r="W23" s="3" t="s">
        <v>86</v>
      </c>
      <c r="X23" s="3" t="s">
        <v>1101</v>
      </c>
      <c r="Y23" s="3" t="s">
        <v>83</v>
      </c>
      <c r="Z23" s="3" t="s">
        <v>196</v>
      </c>
      <c r="AA23" s="3" t="s">
        <v>83</v>
      </c>
      <c r="AB23" s="3" t="s">
        <v>186</v>
      </c>
      <c r="AC23" s="3" t="s">
        <v>83</v>
      </c>
      <c r="AD23" s="3" t="s">
        <v>86</v>
      </c>
      <c r="AE23" s="3" t="s">
        <v>86</v>
      </c>
      <c r="AF23" s="3" t="s">
        <v>154</v>
      </c>
      <c r="AG23" s="3" t="s">
        <v>83</v>
      </c>
      <c r="AH23" s="3" t="s">
        <v>497</v>
      </c>
      <c r="AI23" s="3" t="s">
        <v>83</v>
      </c>
      <c r="AJ23" s="3" t="s">
        <v>2887</v>
      </c>
      <c r="AK23" s="3" t="s">
        <v>2887</v>
      </c>
      <c r="AL23" s="3" t="s">
        <v>196</v>
      </c>
      <c r="AM23" s="3" t="s">
        <v>196</v>
      </c>
      <c r="AN23" s="3" t="s">
        <v>186</v>
      </c>
      <c r="AO23" s="3" t="s">
        <v>186</v>
      </c>
      <c r="AP23" s="3" t="s">
        <v>86</v>
      </c>
      <c r="AQ23" s="3" t="s">
        <v>86</v>
      </c>
      <c r="AR23" s="3" t="s">
        <v>2851</v>
      </c>
      <c r="AS23" s="3" t="s">
        <v>2851</v>
      </c>
      <c r="AT23" s="3" t="s">
        <v>1583</v>
      </c>
      <c r="AU23" s="3" t="s">
        <v>1583</v>
      </c>
      <c r="AV23" s="8">
        <v>0.02</v>
      </c>
      <c r="AW23" s="8">
        <v>0.03</v>
      </c>
      <c r="AX23" s="8">
        <v>0.06</v>
      </c>
      <c r="AY23" s="8">
        <v>0.28999999999999998</v>
      </c>
      <c r="AZ23" s="2"/>
    </row>
    <row r="24" spans="4:52" x14ac:dyDescent="0.2">
      <c r="D24" s="1" t="s">
        <v>1563</v>
      </c>
      <c r="E24" s="3" t="s">
        <v>76</v>
      </c>
      <c r="F24" s="3" t="s">
        <v>2922</v>
      </c>
      <c r="G24" s="3" t="s">
        <v>130</v>
      </c>
      <c r="H24" s="2"/>
      <c r="I24" s="2"/>
      <c r="J24" s="2"/>
      <c r="K24" s="3" t="s">
        <v>79</v>
      </c>
      <c r="L24" s="3" t="s">
        <v>80</v>
      </c>
      <c r="M24" s="6">
        <v>0.81319444444444444</v>
      </c>
      <c r="N24" s="3" t="s">
        <v>2252</v>
      </c>
      <c r="O24" s="2"/>
      <c r="P24" s="3" t="s">
        <v>524</v>
      </c>
      <c r="Q24" s="3" t="s">
        <v>83</v>
      </c>
      <c r="R24" s="3" t="s">
        <v>85</v>
      </c>
      <c r="S24" s="3" t="s">
        <v>83</v>
      </c>
      <c r="T24" s="3" t="s">
        <v>179</v>
      </c>
      <c r="U24" s="3" t="s">
        <v>83</v>
      </c>
      <c r="V24" s="3" t="s">
        <v>1049</v>
      </c>
      <c r="W24" s="3" t="s">
        <v>86</v>
      </c>
      <c r="X24" s="3" t="s">
        <v>2478</v>
      </c>
      <c r="Y24" s="3" t="s">
        <v>2923</v>
      </c>
      <c r="Z24" s="3" t="s">
        <v>609</v>
      </c>
      <c r="AA24" s="3" t="s">
        <v>721</v>
      </c>
      <c r="AB24" s="3" t="s">
        <v>179</v>
      </c>
      <c r="AC24" s="3" t="s">
        <v>186</v>
      </c>
      <c r="AD24" s="3">
        <f>-(0.07 %)</f>
        <v>-7.000000000000001E-4</v>
      </c>
      <c r="AE24" s="3" t="s">
        <v>86</v>
      </c>
      <c r="AF24" s="3" t="s">
        <v>101</v>
      </c>
      <c r="AG24" s="3" t="s">
        <v>83</v>
      </c>
      <c r="AH24" s="3" t="s">
        <v>118</v>
      </c>
      <c r="AI24" s="3" t="s">
        <v>155</v>
      </c>
      <c r="AJ24" s="3" t="s">
        <v>1896</v>
      </c>
      <c r="AK24" s="3" t="s">
        <v>1896</v>
      </c>
      <c r="AL24" s="3" t="s">
        <v>525</v>
      </c>
      <c r="AM24" s="3" t="s">
        <v>525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2851</v>
      </c>
      <c r="AS24" s="3" t="s">
        <v>2851</v>
      </c>
      <c r="AT24" s="3" t="s">
        <v>335</v>
      </c>
      <c r="AU24" s="3" t="s">
        <v>335</v>
      </c>
      <c r="AV24" s="8">
        <v>0.11</v>
      </c>
      <c r="AW24" s="8">
        <v>0.14000000000000001</v>
      </c>
      <c r="AX24" s="8">
        <v>0.19</v>
      </c>
      <c r="AY24" s="8">
        <v>0.39</v>
      </c>
      <c r="AZ24" s="2"/>
    </row>
    <row r="25" spans="4:52" x14ac:dyDescent="0.2">
      <c r="D25" s="1" t="s">
        <v>2774</v>
      </c>
      <c r="E25" s="3" t="s">
        <v>76</v>
      </c>
      <c r="F25" s="3" t="s">
        <v>2924</v>
      </c>
      <c r="G25" s="3" t="s">
        <v>78</v>
      </c>
      <c r="H25" s="2"/>
      <c r="I25" s="2"/>
      <c r="J25" s="2"/>
      <c r="K25" s="3" t="s">
        <v>79</v>
      </c>
      <c r="L25" s="3" t="s">
        <v>80</v>
      </c>
      <c r="M25" s="6">
        <v>0.81319444444444444</v>
      </c>
      <c r="N25" s="3" t="s">
        <v>2925</v>
      </c>
      <c r="O25" s="2"/>
      <c r="P25" s="3" t="s">
        <v>332</v>
      </c>
      <c r="Q25" s="3" t="s">
        <v>83</v>
      </c>
      <c r="R25" s="3" t="s">
        <v>1344</v>
      </c>
      <c r="S25" s="3" t="s">
        <v>83</v>
      </c>
      <c r="T25" s="3" t="s">
        <v>1026</v>
      </c>
      <c r="U25" s="3" t="s">
        <v>83</v>
      </c>
      <c r="V25" s="3" t="s">
        <v>86</v>
      </c>
      <c r="W25" s="3" t="s">
        <v>86</v>
      </c>
      <c r="X25" s="3" t="s">
        <v>2926</v>
      </c>
      <c r="Y25" s="3" t="s">
        <v>83</v>
      </c>
      <c r="Z25" s="3" t="s">
        <v>2927</v>
      </c>
      <c r="AA25" s="3" t="s">
        <v>83</v>
      </c>
      <c r="AB25" s="3" t="s">
        <v>132</v>
      </c>
      <c r="AC25" s="3" t="s">
        <v>83</v>
      </c>
      <c r="AD25" s="3" t="s">
        <v>2928</v>
      </c>
      <c r="AE25" s="3" t="s">
        <v>86</v>
      </c>
      <c r="AF25" s="3" t="s">
        <v>2578</v>
      </c>
      <c r="AG25" s="3" t="s">
        <v>83</v>
      </c>
      <c r="AH25" s="3" t="s">
        <v>156</v>
      </c>
      <c r="AI25" s="3" t="s">
        <v>83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0.04</v>
      </c>
      <c r="AW25" s="8">
        <v>0.04</v>
      </c>
      <c r="AX25" s="8">
        <v>0.06</v>
      </c>
      <c r="AY25" s="8">
        <v>0.08</v>
      </c>
      <c r="AZ25" s="2"/>
    </row>
    <row r="26" spans="4:52" x14ac:dyDescent="0.2">
      <c r="D26" s="1" t="s">
        <v>1600</v>
      </c>
      <c r="E26" s="3" t="s">
        <v>76</v>
      </c>
      <c r="F26" s="3" t="s">
        <v>2929</v>
      </c>
      <c r="G26" s="3" t="s">
        <v>78</v>
      </c>
      <c r="H26" s="2"/>
      <c r="I26" s="2"/>
      <c r="J26" s="2"/>
      <c r="K26" s="3" t="s">
        <v>79</v>
      </c>
      <c r="L26" s="3" t="s">
        <v>80</v>
      </c>
      <c r="M26" s="6">
        <v>0.81319444444444444</v>
      </c>
      <c r="N26" s="3" t="s">
        <v>2930</v>
      </c>
      <c r="O26" s="2"/>
      <c r="P26" s="3" t="s">
        <v>283</v>
      </c>
      <c r="Q26" s="3" t="s">
        <v>83</v>
      </c>
      <c r="R26" s="3" t="s">
        <v>520</v>
      </c>
      <c r="S26" s="3" t="s">
        <v>83</v>
      </c>
      <c r="T26" s="3" t="s">
        <v>529</v>
      </c>
      <c r="U26" s="3" t="s">
        <v>83</v>
      </c>
      <c r="V26" s="3" t="s">
        <v>2931</v>
      </c>
      <c r="W26" s="3" t="s">
        <v>86</v>
      </c>
      <c r="X26" s="3" t="s">
        <v>447</v>
      </c>
      <c r="Y26" s="3" t="s">
        <v>83</v>
      </c>
      <c r="Z26" s="3" t="s">
        <v>747</v>
      </c>
      <c r="AA26" s="3" t="s">
        <v>83</v>
      </c>
      <c r="AB26" s="3" t="s">
        <v>112</v>
      </c>
      <c r="AC26" s="3" t="s">
        <v>83</v>
      </c>
      <c r="AD26" s="3" t="s">
        <v>2932</v>
      </c>
      <c r="AE26" s="3" t="s">
        <v>86</v>
      </c>
      <c r="AF26" s="3" t="s">
        <v>290</v>
      </c>
      <c r="AG26" s="3" t="s">
        <v>83</v>
      </c>
      <c r="AH26" s="3" t="s">
        <v>432</v>
      </c>
      <c r="AI26" s="3" t="s">
        <v>83</v>
      </c>
      <c r="AJ26" s="3" t="s">
        <v>1605</v>
      </c>
      <c r="AK26" s="3" t="s">
        <v>1605</v>
      </c>
      <c r="AL26" s="3" t="s">
        <v>398</v>
      </c>
      <c r="AM26" s="3" t="s">
        <v>398</v>
      </c>
      <c r="AN26" s="3" t="s">
        <v>112</v>
      </c>
      <c r="AO26" s="3" t="s">
        <v>112</v>
      </c>
      <c r="AP26" s="3" t="s">
        <v>86</v>
      </c>
      <c r="AQ26" s="3" t="s">
        <v>86</v>
      </c>
      <c r="AR26" s="3" t="s">
        <v>2851</v>
      </c>
      <c r="AS26" s="3" t="s">
        <v>2851</v>
      </c>
      <c r="AT26" s="3" t="s">
        <v>102</v>
      </c>
      <c r="AU26" s="3" t="s">
        <v>102</v>
      </c>
      <c r="AV26" s="8">
        <v>0.02</v>
      </c>
      <c r="AW26" s="8">
        <v>0.03</v>
      </c>
      <c r="AX26" s="8">
        <v>0.05</v>
      </c>
      <c r="AY26" s="8">
        <v>0.17</v>
      </c>
      <c r="AZ26" s="2"/>
    </row>
    <row r="27" spans="4:52" x14ac:dyDescent="0.2">
      <c r="D27" s="1" t="s">
        <v>2933</v>
      </c>
      <c r="E27" s="3" t="s">
        <v>76</v>
      </c>
      <c r="F27" s="3" t="s">
        <v>821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0.81388888888888899</v>
      </c>
      <c r="N27" s="3" t="s">
        <v>2934</v>
      </c>
      <c r="O27" s="2"/>
      <c r="P27" s="3" t="s">
        <v>524</v>
      </c>
      <c r="Q27" s="3" t="s">
        <v>83</v>
      </c>
      <c r="R27" s="3" t="s">
        <v>380</v>
      </c>
      <c r="S27" s="3" t="s">
        <v>83</v>
      </c>
      <c r="T27" s="3" t="s">
        <v>186</v>
      </c>
      <c r="U27" s="3" t="s">
        <v>83</v>
      </c>
      <c r="V27" s="3" t="s">
        <v>86</v>
      </c>
      <c r="W27" s="3" t="s">
        <v>86</v>
      </c>
      <c r="X27" s="3" t="s">
        <v>1969</v>
      </c>
      <c r="Y27" s="3" t="s">
        <v>83</v>
      </c>
      <c r="Z27" s="3" t="s">
        <v>244</v>
      </c>
      <c r="AA27" s="3" t="s">
        <v>83</v>
      </c>
      <c r="AB27" s="3" t="s">
        <v>186</v>
      </c>
      <c r="AC27" s="3" t="s">
        <v>83</v>
      </c>
      <c r="AD27" s="3">
        <f>-(0.02 %)</f>
        <v>-2.0000000000000001E-4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2491</v>
      </c>
      <c r="AK27" s="3" t="s">
        <v>2491</v>
      </c>
      <c r="AL27" s="3" t="s">
        <v>380</v>
      </c>
      <c r="AM27" s="3" t="s">
        <v>380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2851</v>
      </c>
      <c r="AS27" s="3" t="s">
        <v>2851</v>
      </c>
      <c r="AT27" s="3" t="s">
        <v>1583</v>
      </c>
      <c r="AU27" s="3" t="s">
        <v>1583</v>
      </c>
      <c r="AV27" s="8">
        <v>0.09</v>
      </c>
      <c r="AW27" s="8">
        <v>0.11</v>
      </c>
      <c r="AX27" s="8">
        <v>0.14000000000000001</v>
      </c>
      <c r="AY27" s="8">
        <v>0.35</v>
      </c>
      <c r="AZ27" s="2"/>
    </row>
    <row r="28" spans="4:52" x14ac:dyDescent="0.2">
      <c r="D28" s="1" t="s">
        <v>587</v>
      </c>
      <c r="E28" s="3" t="s">
        <v>76</v>
      </c>
      <c r="F28" s="3" t="s">
        <v>2935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0.81458333333333333</v>
      </c>
      <c r="N28" s="3" t="s">
        <v>2936</v>
      </c>
      <c r="O28" s="2"/>
      <c r="P28" s="3" t="s">
        <v>110</v>
      </c>
      <c r="Q28" s="3" t="s">
        <v>83</v>
      </c>
      <c r="R28" s="3" t="s">
        <v>331</v>
      </c>
      <c r="S28" s="3" t="s">
        <v>83</v>
      </c>
      <c r="T28" s="3" t="s">
        <v>121</v>
      </c>
      <c r="U28" s="3" t="s">
        <v>83</v>
      </c>
      <c r="V28" s="3" t="s">
        <v>1859</v>
      </c>
      <c r="W28" s="3" t="s">
        <v>86</v>
      </c>
      <c r="X28" s="3" t="s">
        <v>2814</v>
      </c>
      <c r="Y28" s="3" t="s">
        <v>83</v>
      </c>
      <c r="Z28" s="3" t="s">
        <v>694</v>
      </c>
      <c r="AA28" s="3" t="s">
        <v>83</v>
      </c>
      <c r="AB28" s="3" t="s">
        <v>121</v>
      </c>
      <c r="AC28" s="3" t="s">
        <v>83</v>
      </c>
      <c r="AD28" s="3" t="s">
        <v>2937</v>
      </c>
      <c r="AE28" s="3" t="s">
        <v>86</v>
      </c>
      <c r="AF28" s="3" t="s">
        <v>1225</v>
      </c>
      <c r="AG28" s="3" t="s">
        <v>83</v>
      </c>
      <c r="AH28" s="3" t="s">
        <v>497</v>
      </c>
      <c r="AI28" s="3" t="s">
        <v>83</v>
      </c>
      <c r="AJ28" s="3" t="s">
        <v>1693</v>
      </c>
      <c r="AK28" s="3" t="s">
        <v>1693</v>
      </c>
      <c r="AL28" s="3" t="s">
        <v>683</v>
      </c>
      <c r="AM28" s="3" t="s">
        <v>683</v>
      </c>
      <c r="AN28" s="3" t="s">
        <v>133</v>
      </c>
      <c r="AO28" s="3" t="s">
        <v>133</v>
      </c>
      <c r="AP28" s="3" t="s">
        <v>86</v>
      </c>
      <c r="AQ28" s="3" t="s">
        <v>86</v>
      </c>
      <c r="AR28" s="3" t="s">
        <v>2851</v>
      </c>
      <c r="AS28" s="3" t="s">
        <v>2851</v>
      </c>
      <c r="AT28" s="3" t="s">
        <v>1583</v>
      </c>
      <c r="AU28" s="3" t="s">
        <v>1583</v>
      </c>
      <c r="AV28" s="8">
        <v>0.08</v>
      </c>
      <c r="AW28" s="8">
        <v>0.12</v>
      </c>
      <c r="AX28" s="8">
        <v>0.18</v>
      </c>
      <c r="AY28" s="8">
        <v>0.28999999999999998</v>
      </c>
      <c r="AZ28" s="2"/>
    </row>
    <row r="29" spans="4:52" x14ac:dyDescent="0.2">
      <c r="D29" s="1" t="s">
        <v>2938</v>
      </c>
      <c r="E29" s="3" t="s">
        <v>76</v>
      </c>
      <c r="F29" s="3" t="s">
        <v>2939</v>
      </c>
      <c r="G29" s="3" t="s">
        <v>468</v>
      </c>
      <c r="H29" s="2"/>
      <c r="I29" s="2"/>
      <c r="J29" s="2"/>
      <c r="K29" s="3" t="s">
        <v>1033</v>
      </c>
      <c r="L29" s="3" t="s">
        <v>161</v>
      </c>
      <c r="M29" s="6">
        <v>0.81458333333333333</v>
      </c>
      <c r="N29" s="3" t="s">
        <v>2940</v>
      </c>
      <c r="O29" s="2"/>
      <c r="P29" s="3" t="s">
        <v>757</v>
      </c>
      <c r="Q29" s="3" t="s">
        <v>83</v>
      </c>
      <c r="R29" s="3" t="s">
        <v>83</v>
      </c>
      <c r="S29" s="3" t="s">
        <v>83</v>
      </c>
      <c r="T29" s="3" t="s">
        <v>186</v>
      </c>
      <c r="U29" s="3" t="s">
        <v>83</v>
      </c>
      <c r="V29" s="3">
        <f>-(0.02 %)</f>
        <v>-2.0000000000000001E-4</v>
      </c>
      <c r="W29" s="3" t="s">
        <v>86</v>
      </c>
      <c r="X29" s="3" t="s">
        <v>1853</v>
      </c>
      <c r="Y29" s="3" t="s">
        <v>83</v>
      </c>
      <c r="Z29" s="3" t="s">
        <v>83</v>
      </c>
      <c r="AA29" s="3" t="s">
        <v>83</v>
      </c>
      <c r="AB29" s="3" t="s">
        <v>186</v>
      </c>
      <c r="AC29" s="3" t="s">
        <v>83</v>
      </c>
      <c r="AD29" s="3" t="s">
        <v>86</v>
      </c>
      <c r="AE29" s="3" t="s">
        <v>86</v>
      </c>
      <c r="AF29" s="3" t="s">
        <v>83</v>
      </c>
      <c r="AG29" s="3" t="s">
        <v>83</v>
      </c>
      <c r="AH29" s="3" t="s">
        <v>83</v>
      </c>
      <c r="AI29" s="3" t="s">
        <v>83</v>
      </c>
      <c r="AJ29" s="3" t="s">
        <v>595</v>
      </c>
      <c r="AK29" s="3" t="s">
        <v>595</v>
      </c>
      <c r="AL29" s="3" t="s">
        <v>678</v>
      </c>
      <c r="AM29" s="3" t="s">
        <v>678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83</v>
      </c>
      <c r="AS29" s="3" t="s">
        <v>83</v>
      </c>
      <c r="AT29" s="3" t="s">
        <v>83</v>
      </c>
      <c r="AU29" s="3" t="s">
        <v>83</v>
      </c>
      <c r="AV29" s="8">
        <v>0</v>
      </c>
      <c r="AW29" s="8">
        <v>0</v>
      </c>
      <c r="AX29" s="8">
        <v>0</v>
      </c>
      <c r="AY29" s="8">
        <v>0</v>
      </c>
      <c r="AZ29" s="2"/>
    </row>
    <row r="30" spans="4:52" x14ac:dyDescent="0.2">
      <c r="D30" s="1" t="s">
        <v>1456</v>
      </c>
      <c r="E30" s="3" t="s">
        <v>76</v>
      </c>
      <c r="F30" s="3" t="s">
        <v>1457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0.81597222222222221</v>
      </c>
      <c r="N30" s="3" t="s">
        <v>2941</v>
      </c>
      <c r="O30" s="2"/>
      <c r="P30" s="3" t="s">
        <v>757</v>
      </c>
      <c r="Q30" s="3" t="s">
        <v>83</v>
      </c>
      <c r="R30" s="3" t="s">
        <v>85</v>
      </c>
      <c r="S30" s="3" t="s">
        <v>83</v>
      </c>
      <c r="T30" s="3" t="s">
        <v>115</v>
      </c>
      <c r="U30" s="3" t="s">
        <v>83</v>
      </c>
      <c r="V30" s="3" t="s">
        <v>2942</v>
      </c>
      <c r="W30" s="3" t="s">
        <v>86</v>
      </c>
      <c r="X30" s="3" t="s">
        <v>2943</v>
      </c>
      <c r="Y30" s="3" t="s">
        <v>828</v>
      </c>
      <c r="Z30" s="3" t="s">
        <v>609</v>
      </c>
      <c r="AA30" s="3" t="s">
        <v>356</v>
      </c>
      <c r="AB30" s="3" t="s">
        <v>115</v>
      </c>
      <c r="AC30" s="3" t="s">
        <v>347</v>
      </c>
      <c r="AD30" s="3" t="s">
        <v>1426</v>
      </c>
      <c r="AE30" s="3" t="s">
        <v>2944</v>
      </c>
      <c r="AF30" s="3" t="s">
        <v>290</v>
      </c>
      <c r="AG30" s="3" t="s">
        <v>117</v>
      </c>
      <c r="AH30" s="3" t="s">
        <v>497</v>
      </c>
      <c r="AI30" s="3" t="s">
        <v>393</v>
      </c>
      <c r="AJ30" s="3" t="s">
        <v>2491</v>
      </c>
      <c r="AK30" s="3" t="s">
        <v>2491</v>
      </c>
      <c r="AL30" s="3" t="s">
        <v>516</v>
      </c>
      <c r="AM30" s="3" t="s">
        <v>516</v>
      </c>
      <c r="AN30" s="3" t="s">
        <v>112</v>
      </c>
      <c r="AO30" s="3" t="s">
        <v>112</v>
      </c>
      <c r="AP30" s="3" t="s">
        <v>86</v>
      </c>
      <c r="AQ30" s="3" t="s">
        <v>86</v>
      </c>
      <c r="AR30" s="3" t="s">
        <v>2851</v>
      </c>
      <c r="AS30" s="3" t="s">
        <v>2851</v>
      </c>
      <c r="AT30" s="3" t="s">
        <v>1583</v>
      </c>
      <c r="AU30" s="3" t="s">
        <v>1583</v>
      </c>
      <c r="AV30" s="8">
        <v>0.1</v>
      </c>
      <c r="AW30" s="8">
        <v>0.12</v>
      </c>
      <c r="AX30" s="8">
        <v>0.14000000000000001</v>
      </c>
      <c r="AY30" s="8">
        <v>0.28000000000000003</v>
      </c>
      <c r="AZ30" s="2"/>
    </row>
    <row r="31" spans="4:52" x14ac:dyDescent="0.2">
      <c r="D31" s="1" t="s">
        <v>2945</v>
      </c>
      <c r="E31" s="3" t="s">
        <v>76</v>
      </c>
      <c r="F31" s="3" t="s">
        <v>1032</v>
      </c>
      <c r="G31" s="3" t="s">
        <v>468</v>
      </c>
      <c r="H31" s="2"/>
      <c r="I31" s="2"/>
      <c r="J31" s="2"/>
      <c r="K31" s="3" t="s">
        <v>1033</v>
      </c>
      <c r="L31" s="3" t="s">
        <v>161</v>
      </c>
      <c r="M31" s="6">
        <v>0.81597222222222221</v>
      </c>
      <c r="N31" s="3" t="s">
        <v>2946</v>
      </c>
      <c r="O31" s="2"/>
      <c r="P31" s="3" t="s">
        <v>83</v>
      </c>
      <c r="Q31" s="3" t="s">
        <v>83</v>
      </c>
      <c r="R31" s="3" t="s">
        <v>83</v>
      </c>
      <c r="S31" s="3" t="s">
        <v>83</v>
      </c>
      <c r="T31" s="3" t="s">
        <v>83</v>
      </c>
      <c r="U31" s="3" t="s">
        <v>83</v>
      </c>
      <c r="V31" s="3" t="s">
        <v>86</v>
      </c>
      <c r="W31" s="3" t="s">
        <v>86</v>
      </c>
      <c r="X31" s="3" t="s">
        <v>664</v>
      </c>
      <c r="Y31" s="3" t="s">
        <v>83</v>
      </c>
      <c r="Z31" s="3" t="s">
        <v>83</v>
      </c>
      <c r="AA31" s="3" t="s">
        <v>83</v>
      </c>
      <c r="AB31" s="3" t="s">
        <v>186</v>
      </c>
      <c r="AC31" s="3" t="s">
        <v>83</v>
      </c>
      <c r="AD31" s="3" t="s">
        <v>86</v>
      </c>
      <c r="AE31" s="3" t="s">
        <v>86</v>
      </c>
      <c r="AF31" s="3" t="s">
        <v>83</v>
      </c>
      <c r="AG31" s="3" t="s">
        <v>83</v>
      </c>
      <c r="AH31" s="3" t="s">
        <v>83</v>
      </c>
      <c r="AI31" s="3" t="s">
        <v>83</v>
      </c>
      <c r="AJ31" s="3" t="s">
        <v>1498</v>
      </c>
      <c r="AK31" s="3" t="s">
        <v>1498</v>
      </c>
      <c r="AL31" s="3" t="s">
        <v>83</v>
      </c>
      <c r="AM31" s="3" t="s">
        <v>83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83</v>
      </c>
      <c r="AS31" s="3" t="s">
        <v>83</v>
      </c>
      <c r="AT31" s="3" t="s">
        <v>83</v>
      </c>
      <c r="AU31" s="3" t="s">
        <v>83</v>
      </c>
      <c r="AV31" s="8">
        <v>0</v>
      </c>
      <c r="AW31" s="8">
        <v>0</v>
      </c>
      <c r="AX31" s="8">
        <v>0</v>
      </c>
      <c r="AY31" s="8">
        <v>0</v>
      </c>
      <c r="AZ31" s="2"/>
    </row>
    <row r="32" spans="4:52" x14ac:dyDescent="0.2">
      <c r="D32" s="1" t="s">
        <v>2729</v>
      </c>
      <c r="E32" s="3" t="s">
        <v>76</v>
      </c>
      <c r="F32" s="3" t="s">
        <v>2161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0.81736111111111109</v>
      </c>
      <c r="N32" s="3" t="s">
        <v>2949</v>
      </c>
      <c r="O32" s="2"/>
      <c r="P32" s="3" t="s">
        <v>757</v>
      </c>
      <c r="Q32" s="3" t="s">
        <v>83</v>
      </c>
      <c r="R32" s="3" t="s">
        <v>281</v>
      </c>
      <c r="S32" s="3" t="s">
        <v>83</v>
      </c>
      <c r="T32" s="3" t="s">
        <v>186</v>
      </c>
      <c r="U32" s="3" t="s">
        <v>83</v>
      </c>
      <c r="V32" s="3" t="s">
        <v>1018</v>
      </c>
      <c r="W32" s="3" t="s">
        <v>86</v>
      </c>
      <c r="X32" s="3" t="s">
        <v>2654</v>
      </c>
      <c r="Y32" s="3" t="s">
        <v>83</v>
      </c>
      <c r="Z32" s="3" t="s">
        <v>281</v>
      </c>
      <c r="AA32" s="3" t="s">
        <v>83</v>
      </c>
      <c r="AB32" s="3" t="s">
        <v>186</v>
      </c>
      <c r="AC32" s="3" t="s">
        <v>83</v>
      </c>
      <c r="AD32" s="3" t="s">
        <v>1698</v>
      </c>
      <c r="AE32" s="3" t="s">
        <v>86</v>
      </c>
      <c r="AF32" s="3" t="s">
        <v>154</v>
      </c>
      <c r="AG32" s="3" t="s">
        <v>83</v>
      </c>
      <c r="AH32" s="3" t="s">
        <v>314</v>
      </c>
      <c r="AI32" s="3" t="s">
        <v>83</v>
      </c>
      <c r="AJ32" s="3" t="s">
        <v>1899</v>
      </c>
      <c r="AK32" s="3" t="s">
        <v>1899</v>
      </c>
      <c r="AL32" s="3" t="s">
        <v>339</v>
      </c>
      <c r="AM32" s="3" t="s">
        <v>339</v>
      </c>
      <c r="AN32" s="3" t="s">
        <v>179</v>
      </c>
      <c r="AO32" s="3" t="s">
        <v>179</v>
      </c>
      <c r="AP32" s="3" t="s">
        <v>86</v>
      </c>
      <c r="AQ32" s="3" t="s">
        <v>86</v>
      </c>
      <c r="AR32" s="3" t="s">
        <v>2851</v>
      </c>
      <c r="AS32" s="3" t="s">
        <v>2851</v>
      </c>
      <c r="AT32" s="3" t="s">
        <v>102</v>
      </c>
      <c r="AU32" s="3" t="s">
        <v>102</v>
      </c>
      <c r="AV32" s="8">
        <v>0.01</v>
      </c>
      <c r="AW32" s="8">
        <v>0.01</v>
      </c>
      <c r="AX32" s="8">
        <v>0.03</v>
      </c>
      <c r="AY32" s="8">
        <v>0.15</v>
      </c>
      <c r="AZ32" s="2"/>
    </row>
    <row r="33" spans="4:52" x14ac:dyDescent="0.2">
      <c r="D33" s="1" t="s">
        <v>1139</v>
      </c>
      <c r="E33" s="3" t="s">
        <v>76</v>
      </c>
      <c r="F33" s="3" t="s">
        <v>1140</v>
      </c>
      <c r="G33" s="3" t="s">
        <v>130</v>
      </c>
      <c r="H33" s="2"/>
      <c r="I33" s="2"/>
      <c r="J33" s="2"/>
      <c r="K33" s="3" t="s">
        <v>79</v>
      </c>
      <c r="L33" s="3" t="s">
        <v>80</v>
      </c>
      <c r="M33" s="6">
        <v>0.81874999999999998</v>
      </c>
      <c r="N33" s="3" t="s">
        <v>2950</v>
      </c>
      <c r="O33" s="2"/>
      <c r="P33" s="3" t="s">
        <v>332</v>
      </c>
      <c r="Q33" s="3" t="s">
        <v>83</v>
      </c>
      <c r="R33" s="3" t="s">
        <v>149</v>
      </c>
      <c r="S33" s="3" t="s">
        <v>83</v>
      </c>
      <c r="T33" s="3" t="s">
        <v>179</v>
      </c>
      <c r="U33" s="3" t="s">
        <v>83</v>
      </c>
      <c r="V33" s="3">
        <f>-(0.33 %)</f>
        <v>-3.3E-3</v>
      </c>
      <c r="W33" s="3" t="s">
        <v>86</v>
      </c>
      <c r="X33" s="3" t="s">
        <v>949</v>
      </c>
      <c r="Y33" s="3" t="s">
        <v>83</v>
      </c>
      <c r="Z33" s="3" t="s">
        <v>431</v>
      </c>
      <c r="AA33" s="3" t="s">
        <v>83</v>
      </c>
      <c r="AB33" s="3" t="s">
        <v>357</v>
      </c>
      <c r="AC33" s="3" t="s">
        <v>83</v>
      </c>
      <c r="AD33" s="3">
        <f>-(0.03 %)</f>
        <v>-2.9999999999999997E-4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1254</v>
      </c>
      <c r="AK33" s="3" t="s">
        <v>1254</v>
      </c>
      <c r="AL33" s="3" t="s">
        <v>2099</v>
      </c>
      <c r="AM33" s="3" t="s">
        <v>2099</v>
      </c>
      <c r="AN33" s="3" t="s">
        <v>339</v>
      </c>
      <c r="AO33" s="3" t="s">
        <v>339</v>
      </c>
      <c r="AP33" s="3" t="s">
        <v>86</v>
      </c>
      <c r="AQ33" s="3" t="s">
        <v>86</v>
      </c>
      <c r="AR33" s="3" t="s">
        <v>2851</v>
      </c>
      <c r="AS33" s="3" t="s">
        <v>2851</v>
      </c>
      <c r="AT33" s="3" t="s">
        <v>497</v>
      </c>
      <c r="AU33" s="3" t="s">
        <v>497</v>
      </c>
      <c r="AV33" s="8">
        <v>0.01</v>
      </c>
      <c r="AW33" s="8">
        <v>0.04</v>
      </c>
      <c r="AX33" s="8">
        <v>0.1</v>
      </c>
      <c r="AY33" s="8">
        <v>0.21</v>
      </c>
      <c r="AZ33" s="2"/>
    </row>
    <row r="34" spans="4:52" x14ac:dyDescent="0.2">
      <c r="D34" s="1" t="s">
        <v>2951</v>
      </c>
      <c r="E34" s="3" t="s">
        <v>76</v>
      </c>
      <c r="F34" s="3" t="s">
        <v>796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0.81874999999999998</v>
      </c>
      <c r="N34" s="3" t="s">
        <v>2952</v>
      </c>
      <c r="O34" s="2"/>
      <c r="P34" s="3" t="s">
        <v>190</v>
      </c>
      <c r="Q34" s="3" t="s">
        <v>83</v>
      </c>
      <c r="R34" s="3" t="s">
        <v>353</v>
      </c>
      <c r="S34" s="3" t="s">
        <v>83</v>
      </c>
      <c r="T34" s="3" t="s">
        <v>516</v>
      </c>
      <c r="U34" s="3" t="s">
        <v>83</v>
      </c>
      <c r="V34" s="3" t="s">
        <v>86</v>
      </c>
      <c r="W34" s="3" t="s">
        <v>86</v>
      </c>
      <c r="X34" s="3" t="s">
        <v>2282</v>
      </c>
      <c r="Y34" s="3" t="s">
        <v>341</v>
      </c>
      <c r="Z34" s="3" t="s">
        <v>135</v>
      </c>
      <c r="AA34" s="3" t="s">
        <v>152</v>
      </c>
      <c r="AB34" s="3" t="s">
        <v>516</v>
      </c>
      <c r="AC34" s="3" t="s">
        <v>85</v>
      </c>
      <c r="AD34" s="3">
        <f>-(0.08 %)</f>
        <v>-8.0000000000000004E-4</v>
      </c>
      <c r="AE34" s="3">
        <f>-(0.46 %)</f>
        <v>-4.5999999999999999E-3</v>
      </c>
      <c r="AF34" s="3" t="s">
        <v>101</v>
      </c>
      <c r="AG34" s="3" t="s">
        <v>117</v>
      </c>
      <c r="AH34" s="3" t="s">
        <v>155</v>
      </c>
      <c r="AI34" s="3" t="s">
        <v>393</v>
      </c>
      <c r="AJ34" s="3" t="s">
        <v>1281</v>
      </c>
      <c r="AK34" s="3" t="s">
        <v>1281</v>
      </c>
      <c r="AL34" s="3" t="s">
        <v>331</v>
      </c>
      <c r="AM34" s="3" t="s">
        <v>331</v>
      </c>
      <c r="AN34" s="3" t="s">
        <v>138</v>
      </c>
      <c r="AO34" s="3" t="s">
        <v>138</v>
      </c>
      <c r="AP34" s="3" t="s">
        <v>86</v>
      </c>
      <c r="AQ34" s="3" t="s">
        <v>86</v>
      </c>
      <c r="AR34" s="3" t="s">
        <v>2851</v>
      </c>
      <c r="AS34" s="3" t="s">
        <v>2851</v>
      </c>
      <c r="AT34" s="3" t="s">
        <v>1429</v>
      </c>
      <c r="AU34" s="3" t="s">
        <v>1429</v>
      </c>
      <c r="AV34" s="8">
        <v>0.13</v>
      </c>
      <c r="AW34" s="8">
        <v>0.16</v>
      </c>
      <c r="AX34" s="8">
        <v>0.2</v>
      </c>
      <c r="AY34" s="8">
        <v>0.48</v>
      </c>
      <c r="AZ34" s="2"/>
    </row>
    <row r="35" spans="4:52" x14ac:dyDescent="0.2">
      <c r="D35" s="1" t="s">
        <v>2956</v>
      </c>
      <c r="E35" s="3" t="s">
        <v>76</v>
      </c>
      <c r="F35" s="3" t="s">
        <v>2957</v>
      </c>
      <c r="G35" s="3" t="s">
        <v>130</v>
      </c>
      <c r="H35" s="2"/>
      <c r="I35" s="2"/>
      <c r="J35" s="2"/>
      <c r="K35" s="3" t="s">
        <v>79</v>
      </c>
      <c r="L35" s="3" t="s">
        <v>80</v>
      </c>
      <c r="M35" s="6">
        <v>0.82152777777777775</v>
      </c>
      <c r="N35" s="3" t="s">
        <v>2958</v>
      </c>
      <c r="O35" s="2"/>
      <c r="P35" s="3" t="s">
        <v>370</v>
      </c>
      <c r="Q35" s="3" t="s">
        <v>83</v>
      </c>
      <c r="R35" s="3" t="s">
        <v>1200</v>
      </c>
      <c r="S35" s="3" t="s">
        <v>83</v>
      </c>
      <c r="T35" s="3" t="s">
        <v>133</v>
      </c>
      <c r="U35" s="3" t="s">
        <v>83</v>
      </c>
      <c r="V35" s="3" t="s">
        <v>2959</v>
      </c>
      <c r="W35" s="3" t="s">
        <v>86</v>
      </c>
      <c r="X35" s="3" t="s">
        <v>2960</v>
      </c>
      <c r="Y35" s="3" t="s">
        <v>83</v>
      </c>
      <c r="Z35" s="3" t="s">
        <v>857</v>
      </c>
      <c r="AA35" s="3" t="s">
        <v>83</v>
      </c>
      <c r="AB35" s="3" t="s">
        <v>133</v>
      </c>
      <c r="AC35" s="3" t="s">
        <v>83</v>
      </c>
      <c r="AD35" s="3" t="s">
        <v>2961</v>
      </c>
      <c r="AE35" s="3" t="s">
        <v>86</v>
      </c>
      <c r="AF35" s="3" t="s">
        <v>154</v>
      </c>
      <c r="AG35" s="3" t="s">
        <v>83</v>
      </c>
      <c r="AH35" s="3" t="s">
        <v>2000</v>
      </c>
      <c r="AI35" s="3" t="s">
        <v>83</v>
      </c>
      <c r="AJ35" s="3" t="s">
        <v>390</v>
      </c>
      <c r="AK35" s="3" t="s">
        <v>390</v>
      </c>
      <c r="AL35" s="3" t="s">
        <v>647</v>
      </c>
      <c r="AM35" s="3" t="s">
        <v>647</v>
      </c>
      <c r="AN35" s="3" t="s">
        <v>132</v>
      </c>
      <c r="AO35" s="3" t="s">
        <v>132</v>
      </c>
      <c r="AP35" s="3" t="s">
        <v>86</v>
      </c>
      <c r="AQ35" s="3" t="s">
        <v>86</v>
      </c>
      <c r="AR35" s="3" t="s">
        <v>2851</v>
      </c>
      <c r="AS35" s="3" t="s">
        <v>2851</v>
      </c>
      <c r="AT35" s="3" t="s">
        <v>1429</v>
      </c>
      <c r="AU35" s="3" t="s">
        <v>1429</v>
      </c>
      <c r="AV35" s="8">
        <v>0.03</v>
      </c>
      <c r="AW35" s="8">
        <v>0.04</v>
      </c>
      <c r="AX35" s="8">
        <v>0.06</v>
      </c>
      <c r="AY35" s="8">
        <v>0.1</v>
      </c>
      <c r="AZ35" s="2"/>
    </row>
    <row r="36" spans="4:52" x14ac:dyDescent="0.2">
      <c r="D36" s="1" t="s">
        <v>1807</v>
      </c>
      <c r="E36" s="3" t="s">
        <v>76</v>
      </c>
      <c r="F36" s="3" t="s">
        <v>173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0.82361111111111107</v>
      </c>
      <c r="N36" s="3" t="s">
        <v>2962</v>
      </c>
      <c r="O36" s="2"/>
      <c r="P36" s="3" t="s">
        <v>157</v>
      </c>
      <c r="Q36" s="3" t="s">
        <v>83</v>
      </c>
      <c r="R36" s="3" t="s">
        <v>2195</v>
      </c>
      <c r="S36" s="3" t="s">
        <v>83</v>
      </c>
      <c r="T36" s="3" t="s">
        <v>431</v>
      </c>
      <c r="U36" s="3" t="s">
        <v>83</v>
      </c>
      <c r="V36" s="3" t="s">
        <v>2963</v>
      </c>
      <c r="W36" s="3" t="s">
        <v>86</v>
      </c>
      <c r="X36" s="3" t="s">
        <v>481</v>
      </c>
      <c r="Y36" s="3" t="s">
        <v>2964</v>
      </c>
      <c r="Z36" s="3" t="s">
        <v>2449</v>
      </c>
      <c r="AA36" s="3" t="s">
        <v>2965</v>
      </c>
      <c r="AB36" s="3" t="s">
        <v>260</v>
      </c>
      <c r="AC36" s="3" t="s">
        <v>2966</v>
      </c>
      <c r="AD36" s="3" t="s">
        <v>2967</v>
      </c>
      <c r="AE36" s="3" t="s">
        <v>2968</v>
      </c>
      <c r="AF36" s="3" t="s">
        <v>290</v>
      </c>
      <c r="AG36" s="3" t="s">
        <v>913</v>
      </c>
      <c r="AH36" s="3" t="s">
        <v>432</v>
      </c>
      <c r="AI36" s="3" t="s">
        <v>335</v>
      </c>
      <c r="AJ36" s="3" t="s">
        <v>390</v>
      </c>
      <c r="AK36" s="3" t="s">
        <v>390</v>
      </c>
      <c r="AL36" s="3" t="s">
        <v>1874</v>
      </c>
      <c r="AM36" s="3" t="s">
        <v>1874</v>
      </c>
      <c r="AN36" s="3" t="s">
        <v>105</v>
      </c>
      <c r="AO36" s="3" t="s">
        <v>105</v>
      </c>
      <c r="AP36" s="3" t="s">
        <v>86</v>
      </c>
      <c r="AQ36" s="3" t="s">
        <v>86</v>
      </c>
      <c r="AR36" s="3" t="s">
        <v>2851</v>
      </c>
      <c r="AS36" s="3" t="s">
        <v>2851</v>
      </c>
      <c r="AT36" s="3" t="s">
        <v>139</v>
      </c>
      <c r="AU36" s="3" t="s">
        <v>139</v>
      </c>
      <c r="AV36" s="8">
        <v>0.02</v>
      </c>
      <c r="AW36" s="8">
        <v>0.03</v>
      </c>
      <c r="AX36" s="8">
        <v>0.05</v>
      </c>
      <c r="AY36" s="8">
        <v>0.2</v>
      </c>
      <c r="AZ36" s="2"/>
    </row>
    <row r="37" spans="4:52" x14ac:dyDescent="0.2">
      <c r="D37" s="1" t="s">
        <v>830</v>
      </c>
      <c r="E37" s="3" t="s">
        <v>76</v>
      </c>
      <c r="F37" s="3" t="s">
        <v>88</v>
      </c>
      <c r="G37" s="3" t="s">
        <v>468</v>
      </c>
      <c r="H37" s="2"/>
      <c r="I37" s="2"/>
      <c r="J37" s="2"/>
      <c r="K37" s="3" t="s">
        <v>79</v>
      </c>
      <c r="L37" s="2"/>
      <c r="M37" s="6">
        <v>0.82361111111111107</v>
      </c>
      <c r="N37" s="3" t="s">
        <v>2969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4:52" x14ac:dyDescent="0.2">
      <c r="D38" s="1" t="s">
        <v>2970</v>
      </c>
      <c r="E38" s="3" t="s">
        <v>76</v>
      </c>
      <c r="F38" s="3" t="s">
        <v>1473</v>
      </c>
      <c r="G38" s="3" t="s">
        <v>78</v>
      </c>
      <c r="H38" s="2"/>
      <c r="I38" s="2"/>
      <c r="J38" s="2"/>
      <c r="K38" s="3" t="s">
        <v>79</v>
      </c>
      <c r="L38" s="3" t="s">
        <v>80</v>
      </c>
      <c r="M38" s="6">
        <v>0.82500000000000007</v>
      </c>
      <c r="N38" s="3" t="s">
        <v>2971</v>
      </c>
      <c r="O38" s="2"/>
      <c r="P38" s="3" t="s">
        <v>634</v>
      </c>
      <c r="Q38" s="3" t="s">
        <v>83</v>
      </c>
      <c r="R38" s="3" t="s">
        <v>747</v>
      </c>
      <c r="S38" s="3" t="s">
        <v>83</v>
      </c>
      <c r="T38" s="3" t="s">
        <v>441</v>
      </c>
      <c r="U38" s="3" t="s">
        <v>83</v>
      </c>
      <c r="V38" s="3">
        <f>-(0.8 %)</f>
        <v>-8.0000000000000002E-3</v>
      </c>
      <c r="W38" s="3" t="s">
        <v>86</v>
      </c>
      <c r="X38" s="3" t="s">
        <v>385</v>
      </c>
      <c r="Y38" s="3" t="s">
        <v>83</v>
      </c>
      <c r="Z38" s="3" t="s">
        <v>126</v>
      </c>
      <c r="AA38" s="3" t="s">
        <v>83</v>
      </c>
      <c r="AB38" s="3" t="s">
        <v>426</v>
      </c>
      <c r="AC38" s="3" t="s">
        <v>83</v>
      </c>
      <c r="AD38" s="3" t="s">
        <v>86</v>
      </c>
      <c r="AE38" s="3" t="s">
        <v>86</v>
      </c>
      <c r="AF38" s="3" t="s">
        <v>101</v>
      </c>
      <c r="AG38" s="3" t="s">
        <v>83</v>
      </c>
      <c r="AH38" s="3" t="s">
        <v>407</v>
      </c>
      <c r="AI38" s="3" t="s">
        <v>83</v>
      </c>
      <c r="AJ38" s="3" t="s">
        <v>1658</v>
      </c>
      <c r="AK38" s="3" t="s">
        <v>1658</v>
      </c>
      <c r="AL38" s="3" t="s">
        <v>126</v>
      </c>
      <c r="AM38" s="3" t="s">
        <v>126</v>
      </c>
      <c r="AN38" s="3" t="s">
        <v>1026</v>
      </c>
      <c r="AO38" s="3" t="s">
        <v>1026</v>
      </c>
      <c r="AP38" s="3" t="s">
        <v>86</v>
      </c>
      <c r="AQ38" s="3" t="s">
        <v>86</v>
      </c>
      <c r="AR38" s="3" t="s">
        <v>2851</v>
      </c>
      <c r="AS38" s="3" t="s">
        <v>2851</v>
      </c>
      <c r="AT38" s="3" t="s">
        <v>107</v>
      </c>
      <c r="AU38" s="3" t="s">
        <v>107</v>
      </c>
      <c r="AV38" s="8">
        <v>0.03</v>
      </c>
      <c r="AW38" s="8">
        <v>0.04</v>
      </c>
      <c r="AX38" s="8">
        <v>0.06</v>
      </c>
      <c r="AY38" s="8">
        <v>7.0000000000000007E-2</v>
      </c>
      <c r="AZ38" s="2"/>
    </row>
    <row r="39" spans="4:52" x14ac:dyDescent="0.2">
      <c r="D39" s="1" t="s">
        <v>2708</v>
      </c>
      <c r="E39" s="3" t="s">
        <v>76</v>
      </c>
      <c r="F39" s="3" t="s">
        <v>2219</v>
      </c>
      <c r="G39" s="3" t="s">
        <v>78</v>
      </c>
      <c r="H39" s="2"/>
      <c r="I39" s="2"/>
      <c r="J39" s="2"/>
      <c r="K39" s="3" t="s">
        <v>79</v>
      </c>
      <c r="L39" s="3" t="s">
        <v>80</v>
      </c>
      <c r="M39" s="6">
        <v>0.82708333333333339</v>
      </c>
      <c r="N39" s="3" t="s">
        <v>2972</v>
      </c>
      <c r="O39" s="2"/>
      <c r="P39" s="3" t="s">
        <v>412</v>
      </c>
      <c r="Q39" s="3" t="s">
        <v>83</v>
      </c>
      <c r="R39" s="3" t="s">
        <v>305</v>
      </c>
      <c r="S39" s="3" t="s">
        <v>83</v>
      </c>
      <c r="T39" s="3" t="s">
        <v>759</v>
      </c>
      <c r="U39" s="3" t="s">
        <v>83</v>
      </c>
      <c r="V39" s="3" t="s">
        <v>86</v>
      </c>
      <c r="W39" s="3" t="s">
        <v>86</v>
      </c>
      <c r="X39" s="3" t="s">
        <v>1114</v>
      </c>
      <c r="Y39" s="3" t="s">
        <v>83</v>
      </c>
      <c r="Z39" s="3" t="s">
        <v>297</v>
      </c>
      <c r="AA39" s="3" t="s">
        <v>83</v>
      </c>
      <c r="AB39" s="3" t="s">
        <v>1026</v>
      </c>
      <c r="AC39" s="3" t="s">
        <v>83</v>
      </c>
      <c r="AD39" s="3" t="s">
        <v>86</v>
      </c>
      <c r="AE39" s="3" t="s">
        <v>86</v>
      </c>
      <c r="AF39" s="3" t="s">
        <v>290</v>
      </c>
      <c r="AG39" s="3" t="s">
        <v>83</v>
      </c>
      <c r="AH39" s="3" t="s">
        <v>314</v>
      </c>
      <c r="AI39" s="3" t="s">
        <v>83</v>
      </c>
      <c r="AJ39" s="3" t="s">
        <v>1208</v>
      </c>
      <c r="AK39" s="3" t="s">
        <v>1208</v>
      </c>
      <c r="AL39" s="3" t="s">
        <v>193</v>
      </c>
      <c r="AM39" s="3" t="s">
        <v>193</v>
      </c>
      <c r="AN39" s="3" t="s">
        <v>112</v>
      </c>
      <c r="AO39" s="3" t="s">
        <v>112</v>
      </c>
      <c r="AP39" s="3" t="s">
        <v>86</v>
      </c>
      <c r="AQ39" s="3" t="s">
        <v>86</v>
      </c>
      <c r="AR39" s="3" t="s">
        <v>2851</v>
      </c>
      <c r="AS39" s="3" t="s">
        <v>2851</v>
      </c>
      <c r="AT39" s="3" t="s">
        <v>102</v>
      </c>
      <c r="AU39" s="3" t="s">
        <v>102</v>
      </c>
      <c r="AV39" s="8">
        <v>0.01</v>
      </c>
      <c r="AW39" s="8">
        <v>0.01</v>
      </c>
      <c r="AX39" s="8">
        <v>0.03</v>
      </c>
      <c r="AY39" s="8">
        <v>0.13</v>
      </c>
      <c r="AZ39" s="2"/>
    </row>
    <row r="40" spans="4:52" x14ac:dyDescent="0.2">
      <c r="D40" s="1" t="s">
        <v>2713</v>
      </c>
      <c r="E40" s="3" t="s">
        <v>76</v>
      </c>
      <c r="F40" s="3" t="s">
        <v>1720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0.82777777777777783</v>
      </c>
      <c r="N40" s="3" t="s">
        <v>2715</v>
      </c>
      <c r="O40" s="2"/>
      <c r="P40" s="3" t="s">
        <v>83</v>
      </c>
      <c r="Q40" s="3" t="s">
        <v>83</v>
      </c>
      <c r="R40" s="3" t="s">
        <v>83</v>
      </c>
      <c r="S40" s="3" t="s">
        <v>83</v>
      </c>
      <c r="T40" s="3" t="s">
        <v>83</v>
      </c>
      <c r="U40" s="3" t="s">
        <v>83</v>
      </c>
      <c r="V40" s="3" t="s">
        <v>86</v>
      </c>
      <c r="W40" s="3" t="s">
        <v>86</v>
      </c>
      <c r="X40" s="3" t="s">
        <v>2075</v>
      </c>
      <c r="Y40" s="3" t="s">
        <v>2973</v>
      </c>
      <c r="Z40" s="3" t="s">
        <v>529</v>
      </c>
      <c r="AA40" s="3" t="s">
        <v>132</v>
      </c>
      <c r="AB40" s="3" t="s">
        <v>186</v>
      </c>
      <c r="AC40" s="3" t="s">
        <v>186</v>
      </c>
      <c r="AD40" s="3" t="s">
        <v>2974</v>
      </c>
      <c r="AE40" s="3" t="s">
        <v>2975</v>
      </c>
      <c r="AF40" s="3" t="s">
        <v>83</v>
      </c>
      <c r="AG40" s="3" t="s">
        <v>117</v>
      </c>
      <c r="AH40" s="3" t="s">
        <v>1429</v>
      </c>
      <c r="AI40" s="3" t="s">
        <v>118</v>
      </c>
      <c r="AJ40" s="3" t="s">
        <v>1658</v>
      </c>
      <c r="AK40" s="3" t="s">
        <v>1658</v>
      </c>
      <c r="AL40" s="3" t="s">
        <v>529</v>
      </c>
      <c r="AM40" s="3" t="s">
        <v>529</v>
      </c>
      <c r="AN40" s="3" t="s">
        <v>186</v>
      </c>
      <c r="AO40" s="3" t="s">
        <v>186</v>
      </c>
      <c r="AP40" s="3" t="s">
        <v>86</v>
      </c>
      <c r="AQ40" s="3" t="s">
        <v>86</v>
      </c>
      <c r="AR40" s="3" t="s">
        <v>2851</v>
      </c>
      <c r="AS40" s="3" t="s">
        <v>2851</v>
      </c>
      <c r="AT40" s="3" t="s">
        <v>102</v>
      </c>
      <c r="AU40" s="3" t="s">
        <v>102</v>
      </c>
      <c r="AV40" s="8">
        <v>0.13</v>
      </c>
      <c r="AW40" s="8">
        <v>0.16</v>
      </c>
      <c r="AX40" s="8">
        <v>0.19</v>
      </c>
      <c r="AY40" s="8">
        <v>0.53</v>
      </c>
      <c r="AZ40" s="2"/>
    </row>
    <row r="41" spans="4:52" x14ac:dyDescent="0.2">
      <c r="D41" s="1" t="s">
        <v>1857</v>
      </c>
      <c r="E41" s="3" t="s">
        <v>76</v>
      </c>
      <c r="F41" s="3" t="s">
        <v>2976</v>
      </c>
      <c r="G41" s="3" t="s">
        <v>78</v>
      </c>
      <c r="H41" s="2"/>
      <c r="I41" s="2"/>
      <c r="J41" s="2"/>
      <c r="K41" s="3" t="s">
        <v>79</v>
      </c>
      <c r="L41" s="3" t="s">
        <v>80</v>
      </c>
      <c r="M41" s="6">
        <v>0.82777777777777783</v>
      </c>
      <c r="N41" s="3" t="s">
        <v>2977</v>
      </c>
      <c r="O41" s="2"/>
      <c r="P41" s="3" t="s">
        <v>222</v>
      </c>
      <c r="Q41" s="3" t="s">
        <v>83</v>
      </c>
      <c r="R41" s="3" t="s">
        <v>383</v>
      </c>
      <c r="S41" s="3" t="s">
        <v>83</v>
      </c>
      <c r="T41" s="3" t="s">
        <v>121</v>
      </c>
      <c r="U41" s="3" t="s">
        <v>83</v>
      </c>
      <c r="V41" s="3" t="s">
        <v>2978</v>
      </c>
      <c r="W41" s="3" t="s">
        <v>86</v>
      </c>
      <c r="X41" s="3" t="s">
        <v>389</v>
      </c>
      <c r="Y41" s="3" t="s">
        <v>83</v>
      </c>
      <c r="Z41" s="3" t="s">
        <v>1035</v>
      </c>
      <c r="AA41" s="3" t="s">
        <v>83</v>
      </c>
      <c r="AB41" s="3" t="s">
        <v>133</v>
      </c>
      <c r="AC41" s="3" t="s">
        <v>83</v>
      </c>
      <c r="AD41" s="3" t="s">
        <v>2979</v>
      </c>
      <c r="AE41" s="3" t="s">
        <v>86</v>
      </c>
      <c r="AF41" s="3" t="s">
        <v>101</v>
      </c>
      <c r="AG41" s="3" t="s">
        <v>83</v>
      </c>
      <c r="AH41" s="3" t="s">
        <v>118</v>
      </c>
      <c r="AI41" s="3" t="s">
        <v>83</v>
      </c>
      <c r="AJ41" s="3" t="s">
        <v>2737</v>
      </c>
      <c r="AK41" s="3" t="s">
        <v>2737</v>
      </c>
      <c r="AL41" s="3" t="s">
        <v>520</v>
      </c>
      <c r="AM41" s="3" t="s">
        <v>520</v>
      </c>
      <c r="AN41" s="3" t="s">
        <v>133</v>
      </c>
      <c r="AO41" s="3" t="s">
        <v>133</v>
      </c>
      <c r="AP41" s="3" t="s">
        <v>86</v>
      </c>
      <c r="AQ41" s="3" t="s">
        <v>86</v>
      </c>
      <c r="AR41" s="3" t="s">
        <v>2851</v>
      </c>
      <c r="AS41" s="3" t="s">
        <v>2851</v>
      </c>
      <c r="AT41" s="3" t="s">
        <v>102</v>
      </c>
      <c r="AU41" s="3" t="s">
        <v>102</v>
      </c>
      <c r="AV41" s="8">
        <v>0.02</v>
      </c>
      <c r="AW41" s="8">
        <v>0.02</v>
      </c>
      <c r="AX41" s="8">
        <v>0.03</v>
      </c>
      <c r="AY41" s="8">
        <v>0.17</v>
      </c>
      <c r="AZ41" s="2"/>
    </row>
    <row r="42" spans="4:52" x14ac:dyDescent="0.2">
      <c r="D42" s="1" t="s">
        <v>1459</v>
      </c>
      <c r="E42" s="3" t="s">
        <v>76</v>
      </c>
      <c r="F42" s="3" t="s">
        <v>1964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0.83263888888888893</v>
      </c>
      <c r="N42" s="3" t="s">
        <v>2980</v>
      </c>
      <c r="O42" s="2"/>
      <c r="P42" s="3" t="s">
        <v>541</v>
      </c>
      <c r="Q42" s="3" t="s">
        <v>83</v>
      </c>
      <c r="R42" s="3" t="s">
        <v>498</v>
      </c>
      <c r="S42" s="3" t="s">
        <v>83</v>
      </c>
      <c r="T42" s="3" t="s">
        <v>186</v>
      </c>
      <c r="U42" s="3" t="s">
        <v>83</v>
      </c>
      <c r="V42" s="3" t="s">
        <v>2981</v>
      </c>
      <c r="W42" s="3" t="s">
        <v>86</v>
      </c>
      <c r="X42" s="3" t="s">
        <v>485</v>
      </c>
      <c r="Y42" s="3" t="s">
        <v>1897</v>
      </c>
      <c r="Z42" s="3" t="s">
        <v>498</v>
      </c>
      <c r="AA42" s="3" t="s">
        <v>331</v>
      </c>
      <c r="AB42" s="3" t="s">
        <v>179</v>
      </c>
      <c r="AC42" s="3" t="s">
        <v>347</v>
      </c>
      <c r="AD42" s="3" t="s">
        <v>2982</v>
      </c>
      <c r="AE42" s="3" t="s">
        <v>86</v>
      </c>
      <c r="AF42" s="3" t="s">
        <v>101</v>
      </c>
      <c r="AG42" s="3" t="s">
        <v>83</v>
      </c>
      <c r="AH42" s="3" t="s">
        <v>118</v>
      </c>
      <c r="AI42" s="3" t="s">
        <v>83</v>
      </c>
      <c r="AJ42" s="3" t="s">
        <v>346</v>
      </c>
      <c r="AK42" s="3" t="s">
        <v>346</v>
      </c>
      <c r="AL42" s="3" t="s">
        <v>498</v>
      </c>
      <c r="AM42" s="3" t="s">
        <v>498</v>
      </c>
      <c r="AN42" s="3" t="s">
        <v>179</v>
      </c>
      <c r="AO42" s="3" t="s">
        <v>179</v>
      </c>
      <c r="AP42" s="3" t="s">
        <v>86</v>
      </c>
      <c r="AQ42" s="3" t="s">
        <v>86</v>
      </c>
      <c r="AR42" s="3" t="s">
        <v>2851</v>
      </c>
      <c r="AS42" s="3" t="s">
        <v>2851</v>
      </c>
      <c r="AT42" s="3" t="s">
        <v>102</v>
      </c>
      <c r="AU42" s="3" t="s">
        <v>102</v>
      </c>
      <c r="AV42" s="8">
        <v>0.02</v>
      </c>
      <c r="AW42" s="8">
        <v>0.03</v>
      </c>
      <c r="AX42" s="8">
        <v>0.05</v>
      </c>
      <c r="AY42" s="8">
        <v>0.17</v>
      </c>
      <c r="AZ42" s="2"/>
    </row>
    <row r="43" spans="4:52" x14ac:dyDescent="0.2">
      <c r="D43" s="1" t="s">
        <v>2081</v>
      </c>
      <c r="E43" s="3" t="s">
        <v>76</v>
      </c>
      <c r="F43" s="3" t="s">
        <v>1524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0.83333333333333337</v>
      </c>
      <c r="N43" s="3" t="s">
        <v>2983</v>
      </c>
      <c r="O43" s="2"/>
      <c r="P43" s="3" t="s">
        <v>93</v>
      </c>
      <c r="Q43" s="3" t="s">
        <v>83</v>
      </c>
      <c r="R43" s="3" t="s">
        <v>504</v>
      </c>
      <c r="S43" s="3" t="s">
        <v>83</v>
      </c>
      <c r="T43" s="3" t="s">
        <v>133</v>
      </c>
      <c r="U43" s="3" t="s">
        <v>83</v>
      </c>
      <c r="V43" s="3">
        <f>-(0.07 %)</f>
        <v>-7.000000000000001E-4</v>
      </c>
      <c r="W43" s="3" t="s">
        <v>86</v>
      </c>
      <c r="X43" s="3" t="s">
        <v>2984</v>
      </c>
      <c r="Y43" s="3" t="s">
        <v>83</v>
      </c>
      <c r="Z43" s="3" t="s">
        <v>490</v>
      </c>
      <c r="AA43" s="3" t="s">
        <v>83</v>
      </c>
      <c r="AB43" s="3" t="s">
        <v>133</v>
      </c>
      <c r="AC43" s="3" t="s">
        <v>83</v>
      </c>
      <c r="AD43" s="3" t="s">
        <v>2975</v>
      </c>
      <c r="AE43" s="3" t="s">
        <v>86</v>
      </c>
      <c r="AF43" s="3" t="s">
        <v>154</v>
      </c>
      <c r="AG43" s="3" t="s">
        <v>83</v>
      </c>
      <c r="AH43" s="3" t="s">
        <v>497</v>
      </c>
      <c r="AI43" s="3" t="s">
        <v>83</v>
      </c>
      <c r="AJ43" s="3" t="s">
        <v>181</v>
      </c>
      <c r="AK43" s="3" t="s">
        <v>181</v>
      </c>
      <c r="AL43" s="3" t="s">
        <v>504</v>
      </c>
      <c r="AM43" s="3" t="s">
        <v>504</v>
      </c>
      <c r="AN43" s="3" t="s">
        <v>186</v>
      </c>
      <c r="AO43" s="3" t="s">
        <v>186</v>
      </c>
      <c r="AP43" s="3" t="s">
        <v>86</v>
      </c>
      <c r="AQ43" s="3" t="s">
        <v>86</v>
      </c>
      <c r="AR43" s="3" t="s">
        <v>2851</v>
      </c>
      <c r="AS43" s="3" t="s">
        <v>2851</v>
      </c>
      <c r="AT43" s="3" t="s">
        <v>102</v>
      </c>
      <c r="AU43" s="3" t="s">
        <v>102</v>
      </c>
      <c r="AV43" s="8">
        <v>0.01</v>
      </c>
      <c r="AW43" s="8">
        <v>0.01</v>
      </c>
      <c r="AX43" s="8">
        <v>0.02</v>
      </c>
      <c r="AY43" s="8">
        <v>0.12</v>
      </c>
      <c r="AZ43" s="2"/>
    </row>
    <row r="44" spans="4:52" x14ac:dyDescent="0.2">
      <c r="D44" s="1" t="s">
        <v>2986</v>
      </c>
      <c r="E44" s="3" t="s">
        <v>76</v>
      </c>
      <c r="F44" s="3" t="s">
        <v>2012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0.83333333333333337</v>
      </c>
      <c r="N44" s="3" t="s">
        <v>2987</v>
      </c>
      <c r="O44" s="2"/>
      <c r="P44" s="3" t="s">
        <v>137</v>
      </c>
      <c r="Q44" s="3" t="s">
        <v>83</v>
      </c>
      <c r="R44" s="3" t="s">
        <v>260</v>
      </c>
      <c r="S44" s="3" t="s">
        <v>83</v>
      </c>
      <c r="T44" s="3" t="s">
        <v>179</v>
      </c>
      <c r="U44" s="3" t="s">
        <v>83</v>
      </c>
      <c r="V44" s="3" t="s">
        <v>2988</v>
      </c>
      <c r="W44" s="3" t="s">
        <v>86</v>
      </c>
      <c r="X44" s="3" t="s">
        <v>385</v>
      </c>
      <c r="Y44" s="3" t="s">
        <v>83</v>
      </c>
      <c r="Z44" s="3" t="s">
        <v>630</v>
      </c>
      <c r="AA44" s="3" t="s">
        <v>83</v>
      </c>
      <c r="AB44" s="3" t="s">
        <v>179</v>
      </c>
      <c r="AC44" s="3" t="s">
        <v>83</v>
      </c>
      <c r="AD44" s="3" t="s">
        <v>86</v>
      </c>
      <c r="AE44" s="3" t="s">
        <v>86</v>
      </c>
      <c r="AF44" s="3" t="s">
        <v>101</v>
      </c>
      <c r="AG44" s="3" t="s">
        <v>83</v>
      </c>
      <c r="AH44" s="3" t="s">
        <v>118</v>
      </c>
      <c r="AI44" s="3" t="s">
        <v>83</v>
      </c>
      <c r="AJ44" s="3" t="s">
        <v>1217</v>
      </c>
      <c r="AK44" s="3" t="s">
        <v>1217</v>
      </c>
      <c r="AL44" s="3" t="s">
        <v>630</v>
      </c>
      <c r="AM44" s="3" t="s">
        <v>630</v>
      </c>
      <c r="AN44" s="3" t="s">
        <v>357</v>
      </c>
      <c r="AO44" s="3" t="s">
        <v>357</v>
      </c>
      <c r="AP44" s="3" t="s">
        <v>86</v>
      </c>
      <c r="AQ44" s="3" t="s">
        <v>86</v>
      </c>
      <c r="AR44" s="3" t="s">
        <v>2851</v>
      </c>
      <c r="AS44" s="3" t="s">
        <v>2851</v>
      </c>
      <c r="AT44" s="3" t="s">
        <v>102</v>
      </c>
      <c r="AU44" s="3" t="s">
        <v>102</v>
      </c>
      <c r="AV44" s="8">
        <v>0.01</v>
      </c>
      <c r="AW44" s="8">
        <v>0.01</v>
      </c>
      <c r="AX44" s="8">
        <v>0.02</v>
      </c>
      <c r="AY44" s="8">
        <v>0.19</v>
      </c>
      <c r="AZ44" s="2"/>
    </row>
    <row r="45" spans="4:52" x14ac:dyDescent="0.2">
      <c r="D45" s="1" t="s">
        <v>1312</v>
      </c>
      <c r="E45" s="3" t="s">
        <v>76</v>
      </c>
      <c r="F45" s="3" t="s">
        <v>1473</v>
      </c>
      <c r="G45" s="3" t="s">
        <v>78</v>
      </c>
      <c r="H45" s="2"/>
      <c r="I45" s="2"/>
      <c r="J45" s="2"/>
      <c r="K45" s="3" t="s">
        <v>79</v>
      </c>
      <c r="L45" s="3" t="s">
        <v>80</v>
      </c>
      <c r="M45" s="6">
        <v>0.8340277777777777</v>
      </c>
      <c r="N45" s="3" t="s">
        <v>2989</v>
      </c>
      <c r="O45" s="2"/>
      <c r="P45" s="3" t="s">
        <v>541</v>
      </c>
      <c r="Q45" s="3" t="s">
        <v>83</v>
      </c>
      <c r="R45" s="3" t="s">
        <v>376</v>
      </c>
      <c r="S45" s="3" t="s">
        <v>83</v>
      </c>
      <c r="T45" s="3" t="s">
        <v>186</v>
      </c>
      <c r="U45" s="3" t="s">
        <v>83</v>
      </c>
      <c r="V45" s="3" t="s">
        <v>86</v>
      </c>
      <c r="W45" s="3" t="s">
        <v>86</v>
      </c>
      <c r="X45" s="3" t="s">
        <v>385</v>
      </c>
      <c r="Y45" s="3" t="s">
        <v>83</v>
      </c>
      <c r="Z45" s="3" t="s">
        <v>376</v>
      </c>
      <c r="AA45" s="3" t="s">
        <v>83</v>
      </c>
      <c r="AB45" s="3" t="s">
        <v>179</v>
      </c>
      <c r="AC45" s="3" t="s">
        <v>83</v>
      </c>
      <c r="AD45" s="3" t="s">
        <v>86</v>
      </c>
      <c r="AE45" s="3" t="s">
        <v>86</v>
      </c>
      <c r="AF45" s="3" t="s">
        <v>101</v>
      </c>
      <c r="AG45" s="3" t="s">
        <v>83</v>
      </c>
      <c r="AH45" s="3" t="s">
        <v>118</v>
      </c>
      <c r="AI45" s="3" t="s">
        <v>83</v>
      </c>
      <c r="AJ45" s="3" t="s">
        <v>191</v>
      </c>
      <c r="AK45" s="3" t="s">
        <v>191</v>
      </c>
      <c r="AL45" s="3" t="s">
        <v>380</v>
      </c>
      <c r="AM45" s="3" t="s">
        <v>380</v>
      </c>
      <c r="AN45" s="3" t="s">
        <v>179</v>
      </c>
      <c r="AO45" s="3" t="s">
        <v>179</v>
      </c>
      <c r="AP45" s="3" t="s">
        <v>86</v>
      </c>
      <c r="AQ45" s="3" t="s">
        <v>86</v>
      </c>
      <c r="AR45" s="3" t="s">
        <v>2851</v>
      </c>
      <c r="AS45" s="3" t="s">
        <v>2851</v>
      </c>
      <c r="AT45" s="3" t="s">
        <v>102</v>
      </c>
      <c r="AU45" s="3" t="s">
        <v>102</v>
      </c>
      <c r="AV45" s="8">
        <v>0.03</v>
      </c>
      <c r="AW45" s="8">
        <v>0.04</v>
      </c>
      <c r="AX45" s="8">
        <v>0.06</v>
      </c>
      <c r="AY45" s="8">
        <v>0.19</v>
      </c>
      <c r="AZ45" s="2"/>
    </row>
    <row r="46" spans="4:52" x14ac:dyDescent="0.2">
      <c r="D46" s="4" t="s">
        <v>618</v>
      </c>
      <c r="E46" s="3" t="s">
        <v>76</v>
      </c>
      <c r="F46" s="3" t="s">
        <v>1612</v>
      </c>
      <c r="G46" s="3" t="s">
        <v>78</v>
      </c>
      <c r="H46" s="2"/>
      <c r="I46" s="2"/>
      <c r="J46" s="2"/>
      <c r="K46" s="3" t="s">
        <v>79</v>
      </c>
      <c r="L46" s="3" t="s">
        <v>80</v>
      </c>
      <c r="M46" s="6">
        <v>0.83680555555555547</v>
      </c>
      <c r="N46" s="4" t="s">
        <v>2991</v>
      </c>
      <c r="O46" s="2"/>
      <c r="P46" s="3" t="s">
        <v>163</v>
      </c>
      <c r="Q46" s="3" t="s">
        <v>83</v>
      </c>
      <c r="R46" s="3" t="s">
        <v>288</v>
      </c>
      <c r="S46" s="3" t="s">
        <v>83</v>
      </c>
      <c r="T46" s="3" t="s">
        <v>121</v>
      </c>
      <c r="U46" s="3" t="s">
        <v>83</v>
      </c>
      <c r="V46" s="3">
        <f>-(0.75 %)</f>
        <v>-7.4999999999999997E-3</v>
      </c>
      <c r="W46" s="3" t="s">
        <v>86</v>
      </c>
      <c r="X46" s="3" t="s">
        <v>433</v>
      </c>
      <c r="Y46" s="3" t="s">
        <v>1899</v>
      </c>
      <c r="Z46" s="3" t="s">
        <v>126</v>
      </c>
      <c r="AA46" s="3" t="s">
        <v>343</v>
      </c>
      <c r="AB46" s="3" t="s">
        <v>133</v>
      </c>
      <c r="AC46" s="3" t="s">
        <v>327</v>
      </c>
      <c r="AD46" s="3" t="s">
        <v>2992</v>
      </c>
      <c r="AE46" s="3" t="s">
        <v>86</v>
      </c>
      <c r="AF46" s="3" t="s">
        <v>101</v>
      </c>
      <c r="AG46" s="3" t="s">
        <v>83</v>
      </c>
      <c r="AH46" s="3" t="s">
        <v>155</v>
      </c>
      <c r="AI46" s="3" t="s">
        <v>83</v>
      </c>
      <c r="AJ46" s="3" t="s">
        <v>346</v>
      </c>
      <c r="AK46" s="3" t="s">
        <v>346</v>
      </c>
      <c r="AL46" s="3" t="s">
        <v>373</v>
      </c>
      <c r="AM46" s="3" t="s">
        <v>373</v>
      </c>
      <c r="AN46" s="3" t="s">
        <v>121</v>
      </c>
      <c r="AO46" s="3" t="s">
        <v>121</v>
      </c>
      <c r="AP46" s="3" t="s">
        <v>86</v>
      </c>
      <c r="AQ46" s="3" t="s">
        <v>86</v>
      </c>
      <c r="AR46" s="3" t="s">
        <v>2851</v>
      </c>
      <c r="AS46" s="3" t="s">
        <v>2851</v>
      </c>
      <c r="AT46" s="3" t="s">
        <v>102</v>
      </c>
      <c r="AU46" s="3" t="s">
        <v>102</v>
      </c>
      <c r="AV46" s="8">
        <v>0.02</v>
      </c>
      <c r="AW46" s="8">
        <v>0.02</v>
      </c>
      <c r="AX46" s="8">
        <v>0.04</v>
      </c>
      <c r="AY46" s="8">
        <v>0.25</v>
      </c>
      <c r="AZ46" s="2"/>
    </row>
    <row r="47" spans="4:52" x14ac:dyDescent="0.2">
      <c r="D47" s="1" t="s">
        <v>2993</v>
      </c>
      <c r="E47" s="3" t="s">
        <v>76</v>
      </c>
      <c r="F47" s="3" t="s">
        <v>173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0.83750000000000002</v>
      </c>
      <c r="N47" s="3" t="s">
        <v>2994</v>
      </c>
      <c r="O47" s="2"/>
      <c r="P47" s="3" t="s">
        <v>669</v>
      </c>
      <c r="Q47" s="3" t="s">
        <v>83</v>
      </c>
      <c r="R47" s="3" t="s">
        <v>683</v>
      </c>
      <c r="S47" s="3" t="s">
        <v>83</v>
      </c>
      <c r="T47" s="3" t="s">
        <v>112</v>
      </c>
      <c r="U47" s="3" t="s">
        <v>83</v>
      </c>
      <c r="V47" s="3">
        <f>-(0.33 %)</f>
        <v>-3.3E-3</v>
      </c>
      <c r="W47" s="3" t="s">
        <v>86</v>
      </c>
      <c r="X47" s="3" t="s">
        <v>2995</v>
      </c>
      <c r="Y47" s="3" t="s">
        <v>1062</v>
      </c>
      <c r="Z47" s="3" t="s">
        <v>331</v>
      </c>
      <c r="AA47" s="3" t="s">
        <v>178</v>
      </c>
      <c r="AB47" s="3" t="s">
        <v>112</v>
      </c>
      <c r="AC47" s="3" t="s">
        <v>158</v>
      </c>
      <c r="AD47" s="3" t="s">
        <v>2996</v>
      </c>
      <c r="AE47" s="3" t="s">
        <v>2997</v>
      </c>
      <c r="AF47" s="3" t="s">
        <v>154</v>
      </c>
      <c r="AG47" s="3" t="s">
        <v>117</v>
      </c>
      <c r="AH47" s="3" t="s">
        <v>314</v>
      </c>
      <c r="AI47" s="3" t="s">
        <v>314</v>
      </c>
      <c r="AJ47" s="3" t="s">
        <v>1615</v>
      </c>
      <c r="AK47" s="3" t="s">
        <v>1615</v>
      </c>
      <c r="AL47" s="3" t="s">
        <v>683</v>
      </c>
      <c r="AM47" s="3" t="s">
        <v>683</v>
      </c>
      <c r="AN47" s="3" t="s">
        <v>112</v>
      </c>
      <c r="AO47" s="3" t="s">
        <v>112</v>
      </c>
      <c r="AP47" s="3" t="s">
        <v>86</v>
      </c>
      <c r="AQ47" s="3" t="s">
        <v>86</v>
      </c>
      <c r="AR47" s="3" t="s">
        <v>2851</v>
      </c>
      <c r="AS47" s="3" t="s">
        <v>2851</v>
      </c>
      <c r="AT47" s="3" t="s">
        <v>1334</v>
      </c>
      <c r="AU47" s="3" t="s">
        <v>1334</v>
      </c>
      <c r="AV47" s="8">
        <v>0.06</v>
      </c>
      <c r="AW47" s="8">
        <v>7.0000000000000007E-2</v>
      </c>
      <c r="AX47" s="8">
        <v>0.08</v>
      </c>
      <c r="AY47" s="8">
        <v>0.23</v>
      </c>
      <c r="AZ47" s="2"/>
    </row>
    <row r="48" spans="4:52" x14ac:dyDescent="0.2">
      <c r="D48" s="1" t="s">
        <v>979</v>
      </c>
      <c r="E48" s="3" t="s">
        <v>76</v>
      </c>
      <c r="F48" s="3" t="s">
        <v>980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0.83750000000000002</v>
      </c>
      <c r="N48" s="3" t="s">
        <v>2998</v>
      </c>
      <c r="O48" s="2"/>
      <c r="P48" s="3" t="s">
        <v>669</v>
      </c>
      <c r="Q48" s="3" t="s">
        <v>83</v>
      </c>
      <c r="R48" s="3" t="s">
        <v>2999</v>
      </c>
      <c r="S48" s="3" t="s">
        <v>83</v>
      </c>
      <c r="T48" s="3" t="s">
        <v>186</v>
      </c>
      <c r="U48" s="3" t="s">
        <v>83</v>
      </c>
      <c r="V48" s="3" t="s">
        <v>3000</v>
      </c>
      <c r="W48" s="3" t="s">
        <v>86</v>
      </c>
      <c r="X48" s="3" t="s">
        <v>3001</v>
      </c>
      <c r="Y48" s="3" t="s">
        <v>83</v>
      </c>
      <c r="Z48" s="3" t="s">
        <v>2999</v>
      </c>
      <c r="AA48" s="3" t="s">
        <v>83</v>
      </c>
      <c r="AB48" s="3" t="s">
        <v>186</v>
      </c>
      <c r="AC48" s="3" t="s">
        <v>83</v>
      </c>
      <c r="AD48" s="3" t="s">
        <v>3002</v>
      </c>
      <c r="AE48" s="3" t="s">
        <v>86</v>
      </c>
      <c r="AF48" s="3" t="s">
        <v>154</v>
      </c>
      <c r="AG48" s="3" t="s">
        <v>83</v>
      </c>
      <c r="AH48" s="3" t="s">
        <v>314</v>
      </c>
      <c r="AI48" s="3" t="s">
        <v>83</v>
      </c>
      <c r="AJ48" s="3" t="s">
        <v>163</v>
      </c>
      <c r="AK48" s="3" t="s">
        <v>163</v>
      </c>
      <c r="AL48" s="3" t="s">
        <v>3003</v>
      </c>
      <c r="AM48" s="3" t="s">
        <v>3003</v>
      </c>
      <c r="AN48" s="3" t="s">
        <v>392</v>
      </c>
      <c r="AO48" s="3" t="s">
        <v>392</v>
      </c>
      <c r="AP48" s="3" t="s">
        <v>86</v>
      </c>
      <c r="AQ48" s="3" t="s">
        <v>86</v>
      </c>
      <c r="AR48" s="3" t="s">
        <v>2851</v>
      </c>
      <c r="AS48" s="3" t="s">
        <v>2851</v>
      </c>
      <c r="AT48" s="3" t="s">
        <v>107</v>
      </c>
      <c r="AU48" s="3" t="s">
        <v>107</v>
      </c>
      <c r="AV48" s="8">
        <v>0.03</v>
      </c>
      <c r="AW48" s="8">
        <v>0.04</v>
      </c>
      <c r="AX48" s="8">
        <v>0.06</v>
      </c>
      <c r="AY48" s="8">
        <v>0.52</v>
      </c>
      <c r="AZ48" s="2"/>
    </row>
    <row r="49" spans="4:52" x14ac:dyDescent="0.2">
      <c r="D49" s="1" t="s">
        <v>2582</v>
      </c>
      <c r="E49" s="3" t="s">
        <v>76</v>
      </c>
      <c r="F49" s="3" t="s">
        <v>2006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0.84097222222222223</v>
      </c>
      <c r="N49" s="3" t="s">
        <v>3004</v>
      </c>
      <c r="O49" s="2"/>
      <c r="P49" s="3" t="s">
        <v>669</v>
      </c>
      <c r="Q49" s="3" t="s">
        <v>83</v>
      </c>
      <c r="R49" s="3" t="s">
        <v>1026</v>
      </c>
      <c r="S49" s="3" t="s">
        <v>83</v>
      </c>
      <c r="T49" s="3" t="s">
        <v>186</v>
      </c>
      <c r="U49" s="3" t="s">
        <v>83</v>
      </c>
      <c r="V49" s="3" t="s">
        <v>2384</v>
      </c>
      <c r="W49" s="3" t="s">
        <v>86</v>
      </c>
      <c r="X49" s="3" t="s">
        <v>3005</v>
      </c>
      <c r="Y49" s="3" t="s">
        <v>83</v>
      </c>
      <c r="Z49" s="3" t="s">
        <v>1026</v>
      </c>
      <c r="AA49" s="3" t="s">
        <v>83</v>
      </c>
      <c r="AB49" s="3" t="s">
        <v>194</v>
      </c>
      <c r="AC49" s="3" t="s">
        <v>83</v>
      </c>
      <c r="AD49" s="3">
        <f>-(0.24 %)</f>
        <v>-2.3999999999999998E-3</v>
      </c>
      <c r="AE49" s="3" t="s">
        <v>86</v>
      </c>
      <c r="AF49" s="3" t="s">
        <v>154</v>
      </c>
      <c r="AG49" s="3" t="s">
        <v>83</v>
      </c>
      <c r="AH49" s="3" t="s">
        <v>497</v>
      </c>
      <c r="AI49" s="3" t="s">
        <v>83</v>
      </c>
      <c r="AJ49" s="3" t="s">
        <v>147</v>
      </c>
      <c r="AK49" s="3" t="s">
        <v>147</v>
      </c>
      <c r="AL49" s="3" t="s">
        <v>420</v>
      </c>
      <c r="AM49" s="3" t="s">
        <v>420</v>
      </c>
      <c r="AN49" s="3" t="s">
        <v>133</v>
      </c>
      <c r="AO49" s="3" t="s">
        <v>133</v>
      </c>
      <c r="AP49" s="3" t="s">
        <v>86</v>
      </c>
      <c r="AQ49" s="3" t="s">
        <v>86</v>
      </c>
      <c r="AR49" s="3" t="s">
        <v>2851</v>
      </c>
      <c r="AS49" s="3" t="s">
        <v>2851</v>
      </c>
      <c r="AT49" s="3" t="s">
        <v>102</v>
      </c>
      <c r="AU49" s="3" t="s">
        <v>102</v>
      </c>
      <c r="AV49" s="8">
        <v>0.01</v>
      </c>
      <c r="AW49" s="8">
        <v>0.01</v>
      </c>
      <c r="AX49" s="8">
        <v>0.02</v>
      </c>
      <c r="AY49" s="8">
        <v>0.19</v>
      </c>
      <c r="AZ49" s="2"/>
    </row>
    <row r="50" spans="4:52" x14ac:dyDescent="0.2">
      <c r="D50" s="1" t="s">
        <v>2317</v>
      </c>
      <c r="E50" s="3" t="s">
        <v>76</v>
      </c>
      <c r="F50" s="3" t="s">
        <v>1527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0.84375</v>
      </c>
      <c r="N50" s="3" t="s">
        <v>3006</v>
      </c>
      <c r="O50" s="2"/>
      <c r="P50" s="3" t="s">
        <v>797</v>
      </c>
      <c r="Q50" s="3" t="s">
        <v>83</v>
      </c>
      <c r="R50" s="3" t="s">
        <v>224</v>
      </c>
      <c r="S50" s="3" t="s">
        <v>83</v>
      </c>
      <c r="T50" s="3" t="s">
        <v>759</v>
      </c>
      <c r="U50" s="3" t="s">
        <v>83</v>
      </c>
      <c r="V50" s="3" t="s">
        <v>3007</v>
      </c>
      <c r="W50" s="3" t="s">
        <v>86</v>
      </c>
      <c r="X50" s="3" t="s">
        <v>2167</v>
      </c>
      <c r="Y50" s="3" t="s">
        <v>83</v>
      </c>
      <c r="Z50" s="3" t="s">
        <v>284</v>
      </c>
      <c r="AA50" s="3" t="s">
        <v>83</v>
      </c>
      <c r="AB50" s="3" t="s">
        <v>441</v>
      </c>
      <c r="AC50" s="3" t="s">
        <v>83</v>
      </c>
      <c r="AD50" s="3" t="s">
        <v>3008</v>
      </c>
      <c r="AE50" s="3" t="s">
        <v>86</v>
      </c>
      <c r="AF50" s="3" t="s">
        <v>154</v>
      </c>
      <c r="AG50" s="3" t="s">
        <v>83</v>
      </c>
      <c r="AH50" s="3" t="s">
        <v>393</v>
      </c>
      <c r="AI50" s="3" t="s">
        <v>83</v>
      </c>
      <c r="AJ50" s="3" t="s">
        <v>3009</v>
      </c>
      <c r="AK50" s="3" t="s">
        <v>3009</v>
      </c>
      <c r="AL50" s="3" t="s">
        <v>125</v>
      </c>
      <c r="AM50" s="3" t="s">
        <v>125</v>
      </c>
      <c r="AN50" s="3" t="s">
        <v>331</v>
      </c>
      <c r="AO50" s="3" t="s">
        <v>331</v>
      </c>
      <c r="AP50" s="3" t="s">
        <v>86</v>
      </c>
      <c r="AQ50" s="3" t="s">
        <v>86</v>
      </c>
      <c r="AR50" s="3" t="s">
        <v>2851</v>
      </c>
      <c r="AS50" s="3" t="s">
        <v>2851</v>
      </c>
      <c r="AT50" s="3" t="s">
        <v>118</v>
      </c>
      <c r="AU50" s="3" t="s">
        <v>118</v>
      </c>
      <c r="AV50" s="8">
        <v>0.05</v>
      </c>
      <c r="AW50" s="8">
        <v>0.06</v>
      </c>
      <c r="AX50" s="8">
        <v>0.08</v>
      </c>
      <c r="AY50" s="8">
        <v>0.38</v>
      </c>
      <c r="AZ50" s="2"/>
    </row>
    <row r="51" spans="4:52" x14ac:dyDescent="0.2">
      <c r="D51" s="1" t="s">
        <v>1663</v>
      </c>
      <c r="E51" s="3" t="s">
        <v>76</v>
      </c>
      <c r="F51" s="3" t="s">
        <v>3010</v>
      </c>
      <c r="G51" s="3" t="s">
        <v>468</v>
      </c>
      <c r="H51" s="2"/>
      <c r="I51" s="2"/>
      <c r="J51" s="2"/>
      <c r="K51" s="3" t="s">
        <v>1033</v>
      </c>
      <c r="L51" s="3" t="s">
        <v>161</v>
      </c>
      <c r="M51" s="6">
        <v>0.84722222222222221</v>
      </c>
      <c r="N51" s="3" t="s">
        <v>3011</v>
      </c>
      <c r="O51" s="2"/>
      <c r="P51" s="3" t="s">
        <v>83</v>
      </c>
      <c r="Q51" s="3" t="s">
        <v>83</v>
      </c>
      <c r="R51" s="3" t="s">
        <v>83</v>
      </c>
      <c r="S51" s="3" t="s">
        <v>83</v>
      </c>
      <c r="T51" s="3" t="s">
        <v>83</v>
      </c>
      <c r="U51" s="3" t="s">
        <v>83</v>
      </c>
      <c r="V51" s="3" t="s">
        <v>86</v>
      </c>
      <c r="W51" s="3" t="s">
        <v>86</v>
      </c>
      <c r="X51" s="3" t="s">
        <v>3012</v>
      </c>
      <c r="Y51" s="3" t="s">
        <v>83</v>
      </c>
      <c r="Z51" s="3" t="s">
        <v>83</v>
      </c>
      <c r="AA51" s="3" t="s">
        <v>83</v>
      </c>
      <c r="AB51" s="3" t="s">
        <v>186</v>
      </c>
      <c r="AC51" s="3" t="s">
        <v>83</v>
      </c>
      <c r="AD51" s="3" t="s">
        <v>86</v>
      </c>
      <c r="AE51" s="3" t="s">
        <v>86</v>
      </c>
      <c r="AF51" s="3" t="s">
        <v>83</v>
      </c>
      <c r="AG51" s="3" t="s">
        <v>83</v>
      </c>
      <c r="AH51" s="3" t="s">
        <v>83</v>
      </c>
      <c r="AI51" s="3" t="s">
        <v>83</v>
      </c>
      <c r="AJ51" s="3" t="s">
        <v>1348</v>
      </c>
      <c r="AK51" s="3" t="s">
        <v>1348</v>
      </c>
      <c r="AL51" s="3" t="s">
        <v>83</v>
      </c>
      <c r="AM51" s="3" t="s">
        <v>83</v>
      </c>
      <c r="AN51" s="3" t="s">
        <v>186</v>
      </c>
      <c r="AO51" s="3" t="s">
        <v>186</v>
      </c>
      <c r="AP51" s="3" t="s">
        <v>86</v>
      </c>
      <c r="AQ51" s="3" t="s">
        <v>86</v>
      </c>
      <c r="AR51" s="3" t="s">
        <v>83</v>
      </c>
      <c r="AS51" s="3" t="s">
        <v>83</v>
      </c>
      <c r="AT51" s="3" t="s">
        <v>83</v>
      </c>
      <c r="AU51" s="3" t="s">
        <v>83</v>
      </c>
      <c r="AV51" s="8">
        <v>0</v>
      </c>
      <c r="AW51" s="8">
        <v>0</v>
      </c>
      <c r="AX51" s="8">
        <v>0</v>
      </c>
      <c r="AY51" s="8">
        <v>0</v>
      </c>
      <c r="AZ51" s="2"/>
    </row>
    <row r="52" spans="4:52" x14ac:dyDescent="0.2">
      <c r="D52" s="1" t="s">
        <v>1467</v>
      </c>
      <c r="E52" s="3" t="s">
        <v>76</v>
      </c>
      <c r="F52" s="3" t="s">
        <v>1468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0.85277777777777775</v>
      </c>
      <c r="N52" s="3" t="s">
        <v>3013</v>
      </c>
      <c r="O52" s="2"/>
      <c r="P52" s="3" t="s">
        <v>586</v>
      </c>
      <c r="Q52" s="3" t="s">
        <v>1462</v>
      </c>
      <c r="R52" s="3" t="s">
        <v>605</v>
      </c>
      <c r="S52" s="3" t="s">
        <v>868</v>
      </c>
      <c r="T52" s="3" t="s">
        <v>353</v>
      </c>
      <c r="U52" s="3" t="s">
        <v>759</v>
      </c>
      <c r="V52" s="3" t="s">
        <v>3014</v>
      </c>
      <c r="W52" s="3" t="s">
        <v>86</v>
      </c>
      <c r="X52" s="3" t="s">
        <v>1982</v>
      </c>
      <c r="Y52" s="3" t="s">
        <v>83</v>
      </c>
      <c r="Z52" s="3" t="s">
        <v>383</v>
      </c>
      <c r="AA52" s="3" t="s">
        <v>83</v>
      </c>
      <c r="AB52" s="3" t="s">
        <v>353</v>
      </c>
      <c r="AC52" s="3" t="s">
        <v>83</v>
      </c>
      <c r="AD52" s="3" t="s">
        <v>3015</v>
      </c>
      <c r="AE52" s="3" t="s">
        <v>86</v>
      </c>
      <c r="AF52" s="3" t="s">
        <v>154</v>
      </c>
      <c r="AG52" s="3" t="s">
        <v>83</v>
      </c>
      <c r="AH52" s="3" t="s">
        <v>572</v>
      </c>
      <c r="AI52" s="3" t="s">
        <v>83</v>
      </c>
      <c r="AJ52" s="3" t="s">
        <v>83</v>
      </c>
      <c r="AK52" s="3" t="s">
        <v>83</v>
      </c>
      <c r="AL52" s="3" t="s">
        <v>83</v>
      </c>
      <c r="AM52" s="3" t="s">
        <v>83</v>
      </c>
      <c r="AN52" s="3" t="s">
        <v>83</v>
      </c>
      <c r="AO52" s="3" t="s">
        <v>83</v>
      </c>
      <c r="AP52" s="3" t="s">
        <v>86</v>
      </c>
      <c r="AQ52" s="3" t="s">
        <v>86</v>
      </c>
      <c r="AR52" s="3" t="s">
        <v>83</v>
      </c>
      <c r="AS52" s="3" t="s">
        <v>83</v>
      </c>
      <c r="AT52" s="3" t="s">
        <v>83</v>
      </c>
      <c r="AU52" s="3" t="s">
        <v>83</v>
      </c>
      <c r="AV52" s="8">
        <v>0.01</v>
      </c>
      <c r="AW52" s="8">
        <v>0.01</v>
      </c>
      <c r="AX52" s="8">
        <v>0.03</v>
      </c>
      <c r="AY52" s="8">
        <v>0.12</v>
      </c>
      <c r="AZ52" s="2"/>
    </row>
  </sheetData>
  <mergeCells count="1">
    <mergeCell ref="A3:B3"/>
  </mergeCells>
  <conditionalFormatting sqref="D1:D1048576">
    <cfRule type="duplicateValues" dxfId="14" priority="1"/>
  </conditionalFormatting>
  <hyperlinks>
    <hyperlink ref="F2" r:id="rId1" display="mailto:genorthix@yahoo.com" xr:uid="{DA172D32-DE63-1949-86DC-56AD54524270}"/>
    <hyperlink ref="D46" r:id="rId2" display="mailto:long12short4@gmail.com" xr:uid="{AFAC2216-4DE6-C24E-855D-8AB103CCC122}"/>
    <hyperlink ref="N46" r:id="rId3" display="mailto:long12short4@gmail.com" xr:uid="{41B58C57-697D-914E-9880-B4A48721AFB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A236-4106-EA48-87F1-75788039E961}">
  <dimension ref="A1:AZ48"/>
  <sheetViews>
    <sheetView workbookViewId="0">
      <selection activeCell="A3" sqref="A3:B5"/>
    </sheetView>
  </sheetViews>
  <sheetFormatPr baseColWidth="10" defaultRowHeight="16" x14ac:dyDescent="0.2"/>
  <cols>
    <col min="4" max="4" width="35.332031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44293.756944444445</v>
      </c>
      <c r="J2" s="6">
        <v>0.8965277777777777</v>
      </c>
      <c r="K2" s="7">
        <v>0.13951388888888888</v>
      </c>
      <c r="L2" s="3">
        <v>62</v>
      </c>
      <c r="M2" s="3" t="s">
        <v>25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4755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4756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44</v>
      </c>
      <c r="D5" s="1" t="s">
        <v>2342</v>
      </c>
      <c r="E5" s="3" t="s">
        <v>76</v>
      </c>
      <c r="F5" s="3" t="s">
        <v>1744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0.75694444444444453</v>
      </c>
      <c r="N5" s="3" t="s">
        <v>4642</v>
      </c>
      <c r="O5" s="2"/>
      <c r="P5" s="3" t="s">
        <v>595</v>
      </c>
      <c r="Q5" s="3" t="s">
        <v>83</v>
      </c>
      <c r="R5" s="3" t="s">
        <v>813</v>
      </c>
      <c r="S5" s="3" t="s">
        <v>83</v>
      </c>
      <c r="T5" s="3" t="s">
        <v>186</v>
      </c>
      <c r="U5" s="3" t="s">
        <v>83</v>
      </c>
      <c r="V5" s="3" t="s">
        <v>4643</v>
      </c>
      <c r="W5" s="3" t="s">
        <v>86</v>
      </c>
      <c r="X5" s="3" t="s">
        <v>1853</v>
      </c>
      <c r="Y5" s="3" t="s">
        <v>83</v>
      </c>
      <c r="Z5" s="3" t="s">
        <v>1344</v>
      </c>
      <c r="AA5" s="3" t="s">
        <v>83</v>
      </c>
      <c r="AB5" s="3" t="s">
        <v>179</v>
      </c>
      <c r="AC5" s="3" t="s">
        <v>83</v>
      </c>
      <c r="AD5" s="3" t="s">
        <v>4644</v>
      </c>
      <c r="AE5" s="3" t="s">
        <v>86</v>
      </c>
      <c r="AF5" s="3" t="s">
        <v>154</v>
      </c>
      <c r="AG5" s="3" t="s">
        <v>83</v>
      </c>
      <c r="AH5" s="3" t="s">
        <v>393</v>
      </c>
      <c r="AI5" s="3" t="s">
        <v>83</v>
      </c>
      <c r="AJ5" s="3" t="s">
        <v>757</v>
      </c>
      <c r="AK5" s="3" t="s">
        <v>757</v>
      </c>
      <c r="AL5" s="3" t="s">
        <v>259</v>
      </c>
      <c r="AM5" s="3" t="s">
        <v>259</v>
      </c>
      <c r="AN5" s="3" t="s">
        <v>1026</v>
      </c>
      <c r="AO5" s="3" t="s">
        <v>1026</v>
      </c>
      <c r="AP5" s="3" t="s">
        <v>86</v>
      </c>
      <c r="AQ5" s="3" t="s">
        <v>86</v>
      </c>
      <c r="AR5" s="3" t="s">
        <v>1920</v>
      </c>
      <c r="AS5" s="3" t="s">
        <v>1920</v>
      </c>
      <c r="AT5" s="3" t="s">
        <v>393</v>
      </c>
      <c r="AU5" s="3" t="s">
        <v>393</v>
      </c>
      <c r="AV5" s="8">
        <v>0.05</v>
      </c>
      <c r="AW5" s="8">
        <v>0.09</v>
      </c>
      <c r="AX5" s="8">
        <v>0.14000000000000001</v>
      </c>
      <c r="AY5" s="8">
        <v>0.44</v>
      </c>
      <c r="AZ5" s="2"/>
    </row>
    <row r="6" spans="1:52" x14ac:dyDescent="0.2">
      <c r="D6" s="1" t="s">
        <v>2739</v>
      </c>
      <c r="E6" s="3" t="s">
        <v>76</v>
      </c>
      <c r="F6" s="3" t="s">
        <v>88</v>
      </c>
      <c r="G6" s="3" t="s">
        <v>468</v>
      </c>
      <c r="H6" s="2"/>
      <c r="I6" s="2"/>
      <c r="J6" s="2"/>
      <c r="K6" s="3" t="s">
        <v>79</v>
      </c>
      <c r="L6" s="3" t="s">
        <v>80</v>
      </c>
      <c r="M6" s="6">
        <v>0.79305555555555562</v>
      </c>
      <c r="N6" s="3" t="s">
        <v>4645</v>
      </c>
      <c r="O6" s="2"/>
      <c r="P6" s="3" t="s">
        <v>370</v>
      </c>
      <c r="Q6" s="3" t="s">
        <v>83</v>
      </c>
      <c r="R6" s="3" t="s">
        <v>3623</v>
      </c>
      <c r="S6" s="3" t="s">
        <v>83</v>
      </c>
      <c r="T6" s="3" t="s">
        <v>392</v>
      </c>
      <c r="U6" s="3" t="s">
        <v>83</v>
      </c>
      <c r="V6" s="3" t="s">
        <v>4646</v>
      </c>
      <c r="W6" s="3" t="s">
        <v>86</v>
      </c>
      <c r="X6" s="3" t="s">
        <v>1290</v>
      </c>
      <c r="Y6" s="3" t="s">
        <v>83</v>
      </c>
      <c r="Z6" s="3" t="s">
        <v>1641</v>
      </c>
      <c r="AA6" s="3" t="s">
        <v>83</v>
      </c>
      <c r="AB6" s="3" t="s">
        <v>529</v>
      </c>
      <c r="AC6" s="3" t="s">
        <v>83</v>
      </c>
      <c r="AD6" s="3" t="s">
        <v>4647</v>
      </c>
      <c r="AE6" s="3" t="s">
        <v>86</v>
      </c>
      <c r="AF6" s="3" t="s">
        <v>1225</v>
      </c>
      <c r="AG6" s="3" t="s">
        <v>83</v>
      </c>
      <c r="AH6" s="3" t="s">
        <v>118</v>
      </c>
      <c r="AI6" s="3" t="s">
        <v>83</v>
      </c>
      <c r="AJ6" s="3" t="s">
        <v>332</v>
      </c>
      <c r="AK6" s="3" t="s">
        <v>332</v>
      </c>
      <c r="AL6" s="3" t="s">
        <v>4259</v>
      </c>
      <c r="AM6" s="3" t="s">
        <v>4259</v>
      </c>
      <c r="AN6" s="3" t="s">
        <v>132</v>
      </c>
      <c r="AO6" s="3" t="s">
        <v>132</v>
      </c>
      <c r="AP6" s="3" t="s">
        <v>86</v>
      </c>
      <c r="AQ6" s="3" t="s">
        <v>86</v>
      </c>
      <c r="AR6" s="3" t="s">
        <v>1920</v>
      </c>
      <c r="AS6" s="3" t="s">
        <v>1920</v>
      </c>
      <c r="AT6" s="3" t="s">
        <v>393</v>
      </c>
      <c r="AU6" s="3" t="s">
        <v>393</v>
      </c>
      <c r="AV6" s="8">
        <v>0.01</v>
      </c>
      <c r="AW6" s="8">
        <v>0.02</v>
      </c>
      <c r="AX6" s="8">
        <v>0.04</v>
      </c>
      <c r="AY6" s="8">
        <v>0.09</v>
      </c>
      <c r="AZ6" s="2"/>
    </row>
    <row r="7" spans="1:52" x14ac:dyDescent="0.2">
      <c r="D7" s="1" t="s">
        <v>4152</v>
      </c>
      <c r="E7" s="3" t="s">
        <v>76</v>
      </c>
      <c r="F7" s="3" t="s">
        <v>4648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0.8027777777777777</v>
      </c>
      <c r="N7" s="3" t="s">
        <v>4649</v>
      </c>
      <c r="O7" s="2"/>
      <c r="P7" s="3" t="s">
        <v>83</v>
      </c>
      <c r="Q7" s="3" t="s">
        <v>83</v>
      </c>
      <c r="R7" s="3" t="s">
        <v>83</v>
      </c>
      <c r="S7" s="3" t="s">
        <v>83</v>
      </c>
      <c r="T7" s="3" t="s">
        <v>83</v>
      </c>
      <c r="U7" s="3" t="s">
        <v>83</v>
      </c>
      <c r="V7" s="3" t="s">
        <v>86</v>
      </c>
      <c r="W7" s="3" t="s">
        <v>86</v>
      </c>
      <c r="X7" s="3" t="s">
        <v>3701</v>
      </c>
      <c r="Y7" s="3" t="s">
        <v>83</v>
      </c>
      <c r="Z7" s="3" t="s">
        <v>4407</v>
      </c>
      <c r="AA7" s="3" t="s">
        <v>83</v>
      </c>
      <c r="AB7" s="3" t="s">
        <v>192</v>
      </c>
      <c r="AC7" s="3" t="s">
        <v>83</v>
      </c>
      <c r="AD7" s="3" t="s">
        <v>4650</v>
      </c>
      <c r="AE7" s="3" t="s">
        <v>86</v>
      </c>
      <c r="AF7" s="3" t="s">
        <v>101</v>
      </c>
      <c r="AG7" s="3" t="s">
        <v>83</v>
      </c>
      <c r="AH7" s="3" t="s">
        <v>314</v>
      </c>
      <c r="AI7" s="3" t="s">
        <v>83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</v>
      </c>
      <c r="AW7" s="8">
        <v>0</v>
      </c>
      <c r="AX7" s="8">
        <v>0</v>
      </c>
      <c r="AY7" s="8">
        <v>0.14000000000000001</v>
      </c>
      <c r="AZ7" s="2"/>
    </row>
    <row r="8" spans="1:52" x14ac:dyDescent="0.2">
      <c r="D8" s="1" t="s">
        <v>704</v>
      </c>
      <c r="E8" s="3" t="s">
        <v>272</v>
      </c>
      <c r="F8" s="3" t="s">
        <v>273</v>
      </c>
      <c r="G8" s="3" t="s">
        <v>89</v>
      </c>
      <c r="H8" s="3" t="s">
        <v>274</v>
      </c>
      <c r="I8" s="3" t="s">
        <v>275</v>
      </c>
      <c r="J8" s="3" t="s">
        <v>2859</v>
      </c>
      <c r="K8" s="3" t="s">
        <v>276</v>
      </c>
      <c r="L8" s="3" t="s">
        <v>80</v>
      </c>
      <c r="M8" s="6">
        <v>0.8027777777777777</v>
      </c>
      <c r="N8" s="3" t="s">
        <v>3163</v>
      </c>
      <c r="O8" s="3" t="s">
        <v>278</v>
      </c>
      <c r="P8" s="3" t="s">
        <v>595</v>
      </c>
      <c r="Q8" s="3" t="s">
        <v>191</v>
      </c>
      <c r="R8" s="3" t="s">
        <v>400</v>
      </c>
      <c r="S8" s="3" t="s">
        <v>380</v>
      </c>
      <c r="T8" s="3" t="s">
        <v>186</v>
      </c>
      <c r="U8" s="3" t="s">
        <v>112</v>
      </c>
      <c r="V8" s="3" t="s">
        <v>4651</v>
      </c>
      <c r="W8" s="3" t="s">
        <v>86</v>
      </c>
      <c r="X8" s="3" t="s">
        <v>1111</v>
      </c>
      <c r="Y8" s="3" t="s">
        <v>3453</v>
      </c>
      <c r="Z8" s="3" t="s">
        <v>228</v>
      </c>
      <c r="AA8" s="3" t="s">
        <v>388</v>
      </c>
      <c r="AB8" s="3" t="s">
        <v>186</v>
      </c>
      <c r="AC8" s="3" t="s">
        <v>112</v>
      </c>
      <c r="AD8" s="3" t="s">
        <v>4652</v>
      </c>
      <c r="AE8" s="3" t="s">
        <v>86</v>
      </c>
      <c r="AF8" s="3" t="s">
        <v>101</v>
      </c>
      <c r="AG8" s="3" t="s">
        <v>290</v>
      </c>
      <c r="AH8" s="3" t="s">
        <v>155</v>
      </c>
      <c r="AI8" s="3" t="s">
        <v>572</v>
      </c>
      <c r="AJ8" s="3" t="s">
        <v>1230</v>
      </c>
      <c r="AK8" s="3" t="s">
        <v>1230</v>
      </c>
      <c r="AL8" s="3" t="s">
        <v>400</v>
      </c>
      <c r="AM8" s="3" t="s">
        <v>400</v>
      </c>
      <c r="AN8" s="3" t="s">
        <v>186</v>
      </c>
      <c r="AO8" s="3" t="s">
        <v>186</v>
      </c>
      <c r="AP8" s="3" t="s">
        <v>86</v>
      </c>
      <c r="AQ8" s="3" t="s">
        <v>86</v>
      </c>
      <c r="AR8" s="3" t="s">
        <v>1920</v>
      </c>
      <c r="AS8" s="3" t="s">
        <v>1920</v>
      </c>
      <c r="AT8" s="3" t="s">
        <v>1334</v>
      </c>
      <c r="AU8" s="3" t="s">
        <v>1334</v>
      </c>
      <c r="AV8" s="8">
        <v>0.08</v>
      </c>
      <c r="AW8" s="8">
        <v>0.09</v>
      </c>
      <c r="AX8" s="8">
        <v>0.12</v>
      </c>
      <c r="AY8" s="8">
        <v>0.47</v>
      </c>
      <c r="AZ8" s="2"/>
    </row>
    <row r="9" spans="1:52" x14ac:dyDescent="0.2">
      <c r="D9" s="1" t="s">
        <v>2865</v>
      </c>
      <c r="E9" s="3" t="s">
        <v>76</v>
      </c>
      <c r="F9" s="3" t="s">
        <v>861</v>
      </c>
      <c r="G9" s="3" t="s">
        <v>78</v>
      </c>
      <c r="H9" s="2"/>
      <c r="I9" s="2"/>
      <c r="J9" s="2"/>
      <c r="K9" s="3" t="s">
        <v>79</v>
      </c>
      <c r="L9" s="3" t="s">
        <v>80</v>
      </c>
      <c r="M9" s="6">
        <v>0.80347222222222225</v>
      </c>
      <c r="N9" s="3" t="s">
        <v>4653</v>
      </c>
      <c r="O9" s="2"/>
      <c r="P9" s="3" t="s">
        <v>634</v>
      </c>
      <c r="Q9" s="3" t="s">
        <v>83</v>
      </c>
      <c r="R9" s="3" t="s">
        <v>676</v>
      </c>
      <c r="S9" s="3" t="s">
        <v>83</v>
      </c>
      <c r="T9" s="3" t="s">
        <v>186</v>
      </c>
      <c r="U9" s="3" t="s">
        <v>83</v>
      </c>
      <c r="V9" s="3">
        <f>-(0.54 %)</f>
        <v>-5.4000000000000003E-3</v>
      </c>
      <c r="W9" s="3" t="s">
        <v>86</v>
      </c>
      <c r="X9" s="3" t="s">
        <v>933</v>
      </c>
      <c r="Y9" s="3" t="s">
        <v>83</v>
      </c>
      <c r="Z9" s="3" t="s">
        <v>269</v>
      </c>
      <c r="AA9" s="3" t="s">
        <v>83</v>
      </c>
      <c r="AB9" s="3" t="s">
        <v>186</v>
      </c>
      <c r="AC9" s="3" t="s">
        <v>83</v>
      </c>
      <c r="AD9" s="3" t="s">
        <v>995</v>
      </c>
      <c r="AE9" s="3" t="s">
        <v>86</v>
      </c>
      <c r="AF9" s="3" t="s">
        <v>290</v>
      </c>
      <c r="AG9" s="3" t="s">
        <v>83</v>
      </c>
      <c r="AH9" s="3" t="s">
        <v>155</v>
      </c>
      <c r="AI9" s="3" t="s">
        <v>83</v>
      </c>
      <c r="AJ9" s="3" t="s">
        <v>165</v>
      </c>
      <c r="AK9" s="3" t="s">
        <v>165</v>
      </c>
      <c r="AL9" s="3" t="s">
        <v>676</v>
      </c>
      <c r="AM9" s="3" t="s">
        <v>676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1920</v>
      </c>
      <c r="AS9" s="3" t="s">
        <v>1920</v>
      </c>
      <c r="AT9" s="3" t="s">
        <v>139</v>
      </c>
      <c r="AU9" s="3" t="s">
        <v>139</v>
      </c>
      <c r="AV9" s="8">
        <v>0.01</v>
      </c>
      <c r="AW9" s="8">
        <v>0.01</v>
      </c>
      <c r="AX9" s="8">
        <v>0.03</v>
      </c>
      <c r="AY9" s="8">
        <v>0.15</v>
      </c>
      <c r="AZ9" s="2"/>
    </row>
    <row r="10" spans="1:52" x14ac:dyDescent="0.2">
      <c r="D10" s="1" t="s">
        <v>4238</v>
      </c>
      <c r="E10" s="3" t="s">
        <v>76</v>
      </c>
      <c r="F10" s="3" t="s">
        <v>1803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0.80555555555555547</v>
      </c>
      <c r="N10" s="3" t="s">
        <v>4654</v>
      </c>
      <c r="O10" s="2"/>
      <c r="P10" s="3" t="s">
        <v>82</v>
      </c>
      <c r="Q10" s="3" t="s">
        <v>512</v>
      </c>
      <c r="R10" s="3" t="s">
        <v>135</v>
      </c>
      <c r="S10" s="3" t="s">
        <v>138</v>
      </c>
      <c r="T10" s="3" t="s">
        <v>186</v>
      </c>
      <c r="U10" s="3" t="s">
        <v>179</v>
      </c>
      <c r="V10" s="3" t="s">
        <v>4655</v>
      </c>
      <c r="W10" s="3" t="s">
        <v>86</v>
      </c>
      <c r="X10" s="3" t="s">
        <v>1700</v>
      </c>
      <c r="Y10" s="3" t="s">
        <v>3181</v>
      </c>
      <c r="Z10" s="3" t="s">
        <v>135</v>
      </c>
      <c r="AA10" s="3" t="s">
        <v>609</v>
      </c>
      <c r="AB10" s="3" t="s">
        <v>179</v>
      </c>
      <c r="AC10" s="3" t="s">
        <v>529</v>
      </c>
      <c r="AD10" s="3" t="s">
        <v>1023</v>
      </c>
      <c r="AE10" s="3" t="s">
        <v>86</v>
      </c>
      <c r="AF10" s="3" t="s">
        <v>913</v>
      </c>
      <c r="AG10" s="3" t="s">
        <v>913</v>
      </c>
      <c r="AH10" s="3" t="s">
        <v>118</v>
      </c>
      <c r="AI10" s="3" t="s">
        <v>2000</v>
      </c>
      <c r="AJ10" s="3" t="s">
        <v>485</v>
      </c>
      <c r="AK10" s="3" t="s">
        <v>485</v>
      </c>
      <c r="AL10" s="3" t="s">
        <v>135</v>
      </c>
      <c r="AM10" s="3" t="s">
        <v>135</v>
      </c>
      <c r="AN10" s="3" t="s">
        <v>186</v>
      </c>
      <c r="AO10" s="3" t="s">
        <v>186</v>
      </c>
      <c r="AP10" s="3" t="s">
        <v>86</v>
      </c>
      <c r="AQ10" s="3" t="s">
        <v>86</v>
      </c>
      <c r="AR10" s="3" t="s">
        <v>1920</v>
      </c>
      <c r="AS10" s="3" t="s">
        <v>1920</v>
      </c>
      <c r="AT10" s="3" t="s">
        <v>102</v>
      </c>
      <c r="AU10" s="3" t="s">
        <v>102</v>
      </c>
      <c r="AV10" s="8">
        <v>0.02</v>
      </c>
      <c r="AW10" s="8">
        <v>0.02</v>
      </c>
      <c r="AX10" s="8">
        <v>0.04</v>
      </c>
      <c r="AY10" s="8">
        <v>0.19</v>
      </c>
      <c r="AZ10" s="2"/>
    </row>
    <row r="11" spans="1:52" x14ac:dyDescent="0.2">
      <c r="D11" s="1" t="s">
        <v>1731</v>
      </c>
      <c r="E11" s="3" t="s">
        <v>76</v>
      </c>
      <c r="F11" s="3" t="s">
        <v>173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0.80694444444444446</v>
      </c>
      <c r="N11" s="3" t="s">
        <v>2358</v>
      </c>
      <c r="O11" s="2"/>
      <c r="P11" s="3" t="s">
        <v>82</v>
      </c>
      <c r="Q11" s="3" t="s">
        <v>83</v>
      </c>
      <c r="R11" s="3" t="s">
        <v>1556</v>
      </c>
      <c r="S11" s="3" t="s">
        <v>83</v>
      </c>
      <c r="T11" s="3" t="s">
        <v>112</v>
      </c>
      <c r="U11" s="3" t="s">
        <v>83</v>
      </c>
      <c r="V11" s="3" t="s">
        <v>4657</v>
      </c>
      <c r="W11" s="3" t="s">
        <v>86</v>
      </c>
      <c r="X11" s="3" t="s">
        <v>1605</v>
      </c>
      <c r="Y11" s="3" t="s">
        <v>83</v>
      </c>
      <c r="Z11" s="3" t="s">
        <v>1976</v>
      </c>
      <c r="AA11" s="3" t="s">
        <v>83</v>
      </c>
      <c r="AB11" s="3" t="s">
        <v>121</v>
      </c>
      <c r="AC11" s="3" t="s">
        <v>83</v>
      </c>
      <c r="AD11" s="3" t="s">
        <v>4658</v>
      </c>
      <c r="AE11" s="3" t="s">
        <v>86</v>
      </c>
      <c r="AF11" s="3" t="s">
        <v>2563</v>
      </c>
      <c r="AG11" s="3" t="s">
        <v>83</v>
      </c>
      <c r="AH11" s="3" t="s">
        <v>118</v>
      </c>
      <c r="AI11" s="3" t="s">
        <v>83</v>
      </c>
      <c r="AJ11" s="3" t="s">
        <v>157</v>
      </c>
      <c r="AK11" s="3" t="s">
        <v>157</v>
      </c>
      <c r="AL11" s="3" t="s">
        <v>888</v>
      </c>
      <c r="AM11" s="3" t="s">
        <v>888</v>
      </c>
      <c r="AN11" s="3" t="s">
        <v>84</v>
      </c>
      <c r="AO11" s="3" t="s">
        <v>84</v>
      </c>
      <c r="AP11" s="3" t="s">
        <v>86</v>
      </c>
      <c r="AQ11" s="3" t="s">
        <v>86</v>
      </c>
      <c r="AR11" s="3" t="s">
        <v>1920</v>
      </c>
      <c r="AS11" s="3" t="s">
        <v>1920</v>
      </c>
      <c r="AT11" s="3" t="s">
        <v>432</v>
      </c>
      <c r="AU11" s="3" t="s">
        <v>432</v>
      </c>
      <c r="AV11" s="8">
        <v>0.05</v>
      </c>
      <c r="AW11" s="8">
        <v>0.08</v>
      </c>
      <c r="AX11" s="8">
        <v>0.12</v>
      </c>
      <c r="AY11" s="8">
        <v>0.34</v>
      </c>
      <c r="AZ11" s="2"/>
    </row>
    <row r="12" spans="1:52" x14ac:dyDescent="0.2">
      <c r="D12" s="1" t="s">
        <v>1807</v>
      </c>
      <c r="E12" s="3" t="s">
        <v>76</v>
      </c>
      <c r="F12" s="3" t="s">
        <v>173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0.80694444444444446</v>
      </c>
      <c r="N12" s="3" t="s">
        <v>4659</v>
      </c>
      <c r="O12" s="2"/>
      <c r="P12" s="3" t="s">
        <v>595</v>
      </c>
      <c r="Q12" s="3" t="s">
        <v>83</v>
      </c>
      <c r="R12" s="3" t="s">
        <v>376</v>
      </c>
      <c r="S12" s="3" t="s">
        <v>83</v>
      </c>
      <c r="T12" s="3" t="s">
        <v>133</v>
      </c>
      <c r="U12" s="3" t="s">
        <v>83</v>
      </c>
      <c r="V12" s="3" t="s">
        <v>3705</v>
      </c>
      <c r="W12" s="3" t="s">
        <v>86</v>
      </c>
      <c r="X12" s="3" t="s">
        <v>2416</v>
      </c>
      <c r="Y12" s="3" t="s">
        <v>493</v>
      </c>
      <c r="Z12" s="3" t="s">
        <v>676</v>
      </c>
      <c r="AA12" s="3" t="s">
        <v>1257</v>
      </c>
      <c r="AB12" s="3" t="s">
        <v>112</v>
      </c>
      <c r="AC12" s="3" t="s">
        <v>138</v>
      </c>
      <c r="AD12" s="3" t="s">
        <v>4660</v>
      </c>
      <c r="AE12" s="3" t="s">
        <v>4661</v>
      </c>
      <c r="AF12" s="3" t="s">
        <v>101</v>
      </c>
      <c r="AG12" s="3" t="s">
        <v>3665</v>
      </c>
      <c r="AH12" s="3" t="s">
        <v>155</v>
      </c>
      <c r="AI12" s="3" t="s">
        <v>314</v>
      </c>
      <c r="AJ12" s="3" t="s">
        <v>207</v>
      </c>
      <c r="AK12" s="3" t="s">
        <v>207</v>
      </c>
      <c r="AL12" s="3" t="s">
        <v>372</v>
      </c>
      <c r="AM12" s="3" t="s">
        <v>372</v>
      </c>
      <c r="AN12" s="3" t="s">
        <v>121</v>
      </c>
      <c r="AO12" s="3" t="s">
        <v>121</v>
      </c>
      <c r="AP12" s="3" t="s">
        <v>86</v>
      </c>
      <c r="AQ12" s="3" t="s">
        <v>86</v>
      </c>
      <c r="AR12" s="3" t="s">
        <v>1920</v>
      </c>
      <c r="AS12" s="3" t="s">
        <v>1920</v>
      </c>
      <c r="AT12" s="3" t="s">
        <v>102</v>
      </c>
      <c r="AU12" s="3" t="s">
        <v>102</v>
      </c>
      <c r="AV12" s="8">
        <v>0.02</v>
      </c>
      <c r="AW12" s="8">
        <v>0.02</v>
      </c>
      <c r="AX12" s="8">
        <v>0.03</v>
      </c>
      <c r="AY12" s="8">
        <v>0.16</v>
      </c>
      <c r="AZ12" s="2"/>
    </row>
    <row r="13" spans="1:52" x14ac:dyDescent="0.2">
      <c r="D13" s="1" t="s">
        <v>2729</v>
      </c>
      <c r="E13" s="3" t="s">
        <v>76</v>
      </c>
      <c r="F13" s="3" t="s">
        <v>2161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0.80902777777777779</v>
      </c>
      <c r="N13" s="3" t="s">
        <v>4662</v>
      </c>
      <c r="O13" s="2"/>
      <c r="P13" s="3" t="s">
        <v>207</v>
      </c>
      <c r="Q13" s="3" t="s">
        <v>83</v>
      </c>
      <c r="R13" s="3" t="s">
        <v>263</v>
      </c>
      <c r="S13" s="3" t="s">
        <v>83</v>
      </c>
      <c r="T13" s="3" t="s">
        <v>186</v>
      </c>
      <c r="U13" s="3" t="s">
        <v>83</v>
      </c>
      <c r="V13" s="3" t="s">
        <v>4663</v>
      </c>
      <c r="W13" s="3" t="s">
        <v>86</v>
      </c>
      <c r="X13" s="3" t="s">
        <v>1953</v>
      </c>
      <c r="Y13" s="3" t="s">
        <v>83</v>
      </c>
      <c r="Z13" s="3" t="s">
        <v>558</v>
      </c>
      <c r="AA13" s="3" t="s">
        <v>83</v>
      </c>
      <c r="AB13" s="3" t="s">
        <v>133</v>
      </c>
      <c r="AC13" s="3" t="s">
        <v>83</v>
      </c>
      <c r="AD13" s="3" t="s">
        <v>4664</v>
      </c>
      <c r="AE13" s="3" t="s">
        <v>86</v>
      </c>
      <c r="AF13" s="3" t="s">
        <v>154</v>
      </c>
      <c r="AG13" s="3" t="s">
        <v>83</v>
      </c>
      <c r="AH13" s="3" t="s">
        <v>393</v>
      </c>
      <c r="AI13" s="3" t="s">
        <v>83</v>
      </c>
      <c r="AJ13" s="3" t="s">
        <v>83</v>
      </c>
      <c r="AK13" s="3" t="s">
        <v>83</v>
      </c>
      <c r="AL13" s="3" t="s">
        <v>83</v>
      </c>
      <c r="AM13" s="3" t="s">
        <v>83</v>
      </c>
      <c r="AN13" s="3" t="s">
        <v>83</v>
      </c>
      <c r="AO13" s="3" t="s">
        <v>83</v>
      </c>
      <c r="AP13" s="3" t="s">
        <v>86</v>
      </c>
      <c r="AQ13" s="3" t="s">
        <v>86</v>
      </c>
      <c r="AR13" s="3" t="s">
        <v>83</v>
      </c>
      <c r="AS13" s="3" t="s">
        <v>83</v>
      </c>
      <c r="AT13" s="3" t="s">
        <v>83</v>
      </c>
      <c r="AU13" s="3" t="s">
        <v>83</v>
      </c>
      <c r="AV13" s="8">
        <v>0</v>
      </c>
      <c r="AW13" s="8">
        <v>0</v>
      </c>
      <c r="AX13" s="8">
        <v>0.01</v>
      </c>
      <c r="AY13" s="8">
        <v>0.33</v>
      </c>
      <c r="AZ13" s="2"/>
    </row>
    <row r="14" spans="1:52" x14ac:dyDescent="0.2">
      <c r="D14" s="1" t="s">
        <v>4665</v>
      </c>
      <c r="E14" s="3" t="s">
        <v>76</v>
      </c>
      <c r="F14" s="3" t="s">
        <v>898</v>
      </c>
      <c r="G14" s="3" t="s">
        <v>78</v>
      </c>
      <c r="H14" s="2"/>
      <c r="I14" s="2"/>
      <c r="J14" s="2"/>
      <c r="K14" s="3" t="s">
        <v>79</v>
      </c>
      <c r="L14" s="3" t="s">
        <v>80</v>
      </c>
      <c r="M14" s="6">
        <v>0.80902777777777779</v>
      </c>
      <c r="N14" s="3" t="s">
        <v>4666</v>
      </c>
      <c r="O14" s="2"/>
      <c r="P14" s="3" t="s">
        <v>157</v>
      </c>
      <c r="Q14" s="3" t="s">
        <v>83</v>
      </c>
      <c r="R14" s="3" t="s">
        <v>269</v>
      </c>
      <c r="S14" s="3" t="s">
        <v>83</v>
      </c>
      <c r="T14" s="3" t="s">
        <v>133</v>
      </c>
      <c r="U14" s="3" t="s">
        <v>83</v>
      </c>
      <c r="V14" s="3">
        <f>-(0.23 %)</f>
        <v>-2.3E-3</v>
      </c>
      <c r="W14" s="3" t="s">
        <v>86</v>
      </c>
      <c r="X14" s="3" t="s">
        <v>3668</v>
      </c>
      <c r="Y14" s="3" t="s">
        <v>83</v>
      </c>
      <c r="Z14" s="3" t="s">
        <v>271</v>
      </c>
      <c r="AA14" s="3" t="s">
        <v>83</v>
      </c>
      <c r="AB14" s="3" t="s">
        <v>186</v>
      </c>
      <c r="AC14" s="3" t="s">
        <v>83</v>
      </c>
      <c r="AD14" s="3" t="s">
        <v>86</v>
      </c>
      <c r="AE14" s="3" t="s">
        <v>86</v>
      </c>
      <c r="AF14" s="3" t="s">
        <v>101</v>
      </c>
      <c r="AG14" s="3" t="s">
        <v>83</v>
      </c>
      <c r="AH14" s="3" t="s">
        <v>118</v>
      </c>
      <c r="AI14" s="3" t="s">
        <v>83</v>
      </c>
      <c r="AJ14" s="3" t="s">
        <v>190</v>
      </c>
      <c r="AK14" s="3" t="s">
        <v>190</v>
      </c>
      <c r="AL14" s="3" t="s">
        <v>677</v>
      </c>
      <c r="AM14" s="3" t="s">
        <v>677</v>
      </c>
      <c r="AN14" s="3" t="s">
        <v>186</v>
      </c>
      <c r="AO14" s="3" t="s">
        <v>186</v>
      </c>
      <c r="AP14" s="3" t="s">
        <v>86</v>
      </c>
      <c r="AQ14" s="3" t="s">
        <v>86</v>
      </c>
      <c r="AR14" s="3" t="s">
        <v>1920</v>
      </c>
      <c r="AS14" s="3" t="s">
        <v>1920</v>
      </c>
      <c r="AT14" s="3" t="s">
        <v>102</v>
      </c>
      <c r="AU14" s="3" t="s">
        <v>102</v>
      </c>
      <c r="AV14" s="8">
        <v>0.01</v>
      </c>
      <c r="AW14" s="8">
        <v>0.02</v>
      </c>
      <c r="AX14" s="8">
        <v>0.05</v>
      </c>
      <c r="AY14" s="8">
        <v>0.46</v>
      </c>
      <c r="AZ14" s="2"/>
    </row>
    <row r="15" spans="1:52" x14ac:dyDescent="0.2">
      <c r="D15" s="1" t="s">
        <v>587</v>
      </c>
      <c r="E15" s="3" t="s">
        <v>76</v>
      </c>
      <c r="F15" s="3" t="s">
        <v>588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0.80972222222222223</v>
      </c>
      <c r="N15" s="3" t="s">
        <v>4667</v>
      </c>
      <c r="O15" s="2"/>
      <c r="P15" s="3" t="s">
        <v>595</v>
      </c>
      <c r="Q15" s="3" t="s">
        <v>83</v>
      </c>
      <c r="R15" s="3" t="s">
        <v>343</v>
      </c>
      <c r="S15" s="3" t="s">
        <v>83</v>
      </c>
      <c r="T15" s="3" t="s">
        <v>186</v>
      </c>
      <c r="U15" s="3" t="s">
        <v>83</v>
      </c>
      <c r="V15" s="3">
        <f>-(0.03 %)</f>
        <v>-2.9999999999999997E-4</v>
      </c>
      <c r="W15" s="3" t="s">
        <v>86</v>
      </c>
      <c r="X15" s="3" t="s">
        <v>2427</v>
      </c>
      <c r="Y15" s="3" t="s">
        <v>83</v>
      </c>
      <c r="Z15" s="3" t="s">
        <v>343</v>
      </c>
      <c r="AA15" s="3" t="s">
        <v>83</v>
      </c>
      <c r="AB15" s="3" t="s">
        <v>186</v>
      </c>
      <c r="AC15" s="3" t="s">
        <v>83</v>
      </c>
      <c r="AD15" s="3">
        <f>-(0.02 %)</f>
        <v>-2.0000000000000001E-4</v>
      </c>
      <c r="AE15" s="3" t="s">
        <v>86</v>
      </c>
      <c r="AF15" s="3" t="s">
        <v>154</v>
      </c>
      <c r="AG15" s="3" t="s">
        <v>83</v>
      </c>
      <c r="AH15" s="3" t="s">
        <v>432</v>
      </c>
      <c r="AI15" s="3" t="s">
        <v>83</v>
      </c>
      <c r="AJ15" s="3" t="s">
        <v>1230</v>
      </c>
      <c r="AK15" s="3" t="s">
        <v>1230</v>
      </c>
      <c r="AL15" s="3" t="s">
        <v>339</v>
      </c>
      <c r="AM15" s="3" t="s">
        <v>339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1920</v>
      </c>
      <c r="AS15" s="3" t="s">
        <v>1920</v>
      </c>
      <c r="AT15" s="3" t="s">
        <v>1334</v>
      </c>
      <c r="AU15" s="3" t="s">
        <v>1334</v>
      </c>
      <c r="AV15" s="8">
        <v>0.03</v>
      </c>
      <c r="AW15" s="8">
        <v>0.05</v>
      </c>
      <c r="AX15" s="8">
        <v>0.09</v>
      </c>
      <c r="AY15" s="8">
        <v>0.48</v>
      </c>
      <c r="AZ15" s="2"/>
    </row>
    <row r="16" spans="1:52" x14ac:dyDescent="0.2">
      <c r="D16" s="1" t="s">
        <v>4668</v>
      </c>
      <c r="E16" s="3" t="s">
        <v>76</v>
      </c>
      <c r="F16" s="3" t="s">
        <v>658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0.81041666666666667</v>
      </c>
      <c r="N16" s="3" t="s">
        <v>4669</v>
      </c>
      <c r="O16" s="2"/>
      <c r="P16" s="3" t="s">
        <v>524</v>
      </c>
      <c r="Q16" s="3" t="s">
        <v>1157</v>
      </c>
      <c r="R16" s="3" t="s">
        <v>1185</v>
      </c>
      <c r="S16" s="3" t="s">
        <v>4670</v>
      </c>
      <c r="T16" s="3" t="s">
        <v>244</v>
      </c>
      <c r="U16" s="3" t="s">
        <v>309</v>
      </c>
      <c r="V16" s="3" t="s">
        <v>4671</v>
      </c>
      <c r="W16" s="3" t="s">
        <v>4672</v>
      </c>
      <c r="X16" s="3" t="s">
        <v>754</v>
      </c>
      <c r="Y16" s="3" t="s">
        <v>1336</v>
      </c>
      <c r="Z16" s="3" t="s">
        <v>4673</v>
      </c>
      <c r="AA16" s="3" t="s">
        <v>4490</v>
      </c>
      <c r="AB16" s="3" t="s">
        <v>84</v>
      </c>
      <c r="AC16" s="3" t="s">
        <v>3252</v>
      </c>
      <c r="AD16" s="3" t="s">
        <v>4674</v>
      </c>
      <c r="AE16" s="3" t="s">
        <v>4675</v>
      </c>
      <c r="AF16" s="3" t="s">
        <v>1225</v>
      </c>
      <c r="AG16" s="3" t="s">
        <v>2779</v>
      </c>
      <c r="AH16" s="3" t="s">
        <v>118</v>
      </c>
      <c r="AI16" s="3" t="s">
        <v>118</v>
      </c>
      <c r="AJ16" s="3" t="s">
        <v>119</v>
      </c>
      <c r="AK16" s="3" t="s">
        <v>119</v>
      </c>
      <c r="AL16" s="3" t="s">
        <v>323</v>
      </c>
      <c r="AM16" s="3" t="s">
        <v>323</v>
      </c>
      <c r="AN16" s="3" t="s">
        <v>431</v>
      </c>
      <c r="AO16" s="3" t="s">
        <v>431</v>
      </c>
      <c r="AP16" s="3" t="s">
        <v>86</v>
      </c>
      <c r="AQ16" s="3" t="s">
        <v>86</v>
      </c>
      <c r="AR16" s="3" t="s">
        <v>1920</v>
      </c>
      <c r="AS16" s="3" t="s">
        <v>1920</v>
      </c>
      <c r="AT16" s="3" t="s">
        <v>432</v>
      </c>
      <c r="AU16" s="3" t="s">
        <v>432</v>
      </c>
      <c r="AV16" s="8">
        <v>0.04</v>
      </c>
      <c r="AW16" s="8">
        <v>7.0000000000000007E-2</v>
      </c>
      <c r="AX16" s="8">
        <v>0.13</v>
      </c>
      <c r="AY16" s="8">
        <v>0.34</v>
      </c>
      <c r="AZ16" s="2"/>
    </row>
    <row r="17" spans="4:52" x14ac:dyDescent="0.2">
      <c r="D17" s="1" t="s">
        <v>1778</v>
      </c>
      <c r="E17" s="3" t="s">
        <v>76</v>
      </c>
      <c r="F17" s="3" t="s">
        <v>1235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0.81041666666666667</v>
      </c>
      <c r="N17" s="3" t="s">
        <v>4676</v>
      </c>
      <c r="O17" s="2"/>
      <c r="P17" s="3" t="s">
        <v>1230</v>
      </c>
      <c r="Q17" s="3" t="s">
        <v>83</v>
      </c>
      <c r="R17" s="3" t="s">
        <v>703</v>
      </c>
      <c r="S17" s="3" t="s">
        <v>83</v>
      </c>
      <c r="T17" s="3" t="s">
        <v>133</v>
      </c>
      <c r="U17" s="3" t="s">
        <v>83</v>
      </c>
      <c r="V17" s="3">
        <f>-(0.9 %)</f>
        <v>-9.0000000000000011E-3</v>
      </c>
      <c r="W17" s="3" t="s">
        <v>86</v>
      </c>
      <c r="X17" s="3" t="s">
        <v>3479</v>
      </c>
      <c r="Y17" s="3" t="s">
        <v>165</v>
      </c>
      <c r="Z17" s="3" t="s">
        <v>703</v>
      </c>
      <c r="AA17" s="3" t="s">
        <v>376</v>
      </c>
      <c r="AB17" s="3" t="s">
        <v>133</v>
      </c>
      <c r="AC17" s="3" t="s">
        <v>133</v>
      </c>
      <c r="AD17" s="3">
        <f>-(0.71 %)</f>
        <v>-7.0999999999999995E-3</v>
      </c>
      <c r="AE17" s="3">
        <f>-(0.13 %)</f>
        <v>-1.2999999999999999E-3</v>
      </c>
      <c r="AF17" s="3" t="s">
        <v>154</v>
      </c>
      <c r="AG17" s="3" t="s">
        <v>117</v>
      </c>
      <c r="AH17" s="3" t="s">
        <v>497</v>
      </c>
      <c r="AI17" s="3" t="s">
        <v>155</v>
      </c>
      <c r="AJ17" s="3" t="s">
        <v>214</v>
      </c>
      <c r="AK17" s="3" t="s">
        <v>214</v>
      </c>
      <c r="AL17" s="3" t="s">
        <v>703</v>
      </c>
      <c r="AM17" s="3" t="s">
        <v>703</v>
      </c>
      <c r="AN17" s="3" t="s">
        <v>133</v>
      </c>
      <c r="AO17" s="3" t="s">
        <v>133</v>
      </c>
      <c r="AP17" s="3" t="s">
        <v>86</v>
      </c>
      <c r="AQ17" s="3" t="s">
        <v>86</v>
      </c>
      <c r="AR17" s="3" t="s">
        <v>1920</v>
      </c>
      <c r="AS17" s="3" t="s">
        <v>1920</v>
      </c>
      <c r="AT17" s="3" t="s">
        <v>102</v>
      </c>
      <c r="AU17" s="3" t="s">
        <v>102</v>
      </c>
      <c r="AV17" s="8">
        <v>0.05</v>
      </c>
      <c r="AW17" s="8">
        <v>0.06</v>
      </c>
      <c r="AX17" s="8">
        <v>0.08</v>
      </c>
      <c r="AY17" s="8">
        <v>0.2</v>
      </c>
      <c r="AZ17" s="2"/>
    </row>
    <row r="18" spans="4:52" x14ac:dyDescent="0.2">
      <c r="D18" s="1" t="s">
        <v>4582</v>
      </c>
      <c r="E18" s="3" t="s">
        <v>76</v>
      </c>
      <c r="F18" s="3" t="s">
        <v>4677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0.81041666666666667</v>
      </c>
      <c r="N18" s="3" t="s">
        <v>4678</v>
      </c>
      <c r="O18" s="2"/>
      <c r="P18" s="3" t="s">
        <v>757</v>
      </c>
      <c r="Q18" s="3" t="s">
        <v>887</v>
      </c>
      <c r="R18" s="3" t="s">
        <v>1200</v>
      </c>
      <c r="S18" s="3" t="s">
        <v>906</v>
      </c>
      <c r="T18" s="3" t="s">
        <v>179</v>
      </c>
      <c r="U18" s="3" t="s">
        <v>121</v>
      </c>
      <c r="V18" s="3" t="s">
        <v>4552</v>
      </c>
      <c r="W18" s="3">
        <f>-(0.23 %)</f>
        <v>-2.3E-3</v>
      </c>
      <c r="X18" s="3" t="s">
        <v>3729</v>
      </c>
      <c r="Y18" s="3" t="s">
        <v>1391</v>
      </c>
      <c r="Z18" s="3" t="s">
        <v>1200</v>
      </c>
      <c r="AA18" s="3" t="s">
        <v>919</v>
      </c>
      <c r="AB18" s="3" t="s">
        <v>179</v>
      </c>
      <c r="AC18" s="3" t="s">
        <v>133</v>
      </c>
      <c r="AD18" s="3" t="s">
        <v>2029</v>
      </c>
      <c r="AE18" s="3" t="s">
        <v>4679</v>
      </c>
      <c r="AF18" s="3" t="s">
        <v>1225</v>
      </c>
      <c r="AG18" s="3" t="s">
        <v>290</v>
      </c>
      <c r="AH18" s="3" t="s">
        <v>432</v>
      </c>
      <c r="AI18" s="3" t="s">
        <v>155</v>
      </c>
      <c r="AJ18" s="3" t="s">
        <v>425</v>
      </c>
      <c r="AK18" s="3" t="s">
        <v>425</v>
      </c>
      <c r="AL18" s="3" t="s">
        <v>305</v>
      </c>
      <c r="AM18" s="3" t="s">
        <v>305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1920</v>
      </c>
      <c r="AS18" s="3" t="s">
        <v>1920</v>
      </c>
      <c r="AT18" s="3" t="s">
        <v>102</v>
      </c>
      <c r="AU18" s="3" t="s">
        <v>102</v>
      </c>
      <c r="AV18" s="8">
        <v>0.03</v>
      </c>
      <c r="AW18" s="8">
        <v>0.03</v>
      </c>
      <c r="AX18" s="8">
        <v>0.04</v>
      </c>
      <c r="AY18" s="8">
        <v>0.13</v>
      </c>
      <c r="AZ18" s="2"/>
    </row>
    <row r="19" spans="4:52" x14ac:dyDescent="0.2">
      <c r="D19" s="1" t="s">
        <v>1467</v>
      </c>
      <c r="E19" s="3" t="s">
        <v>76</v>
      </c>
      <c r="F19" s="3" t="s">
        <v>1468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0.81041666666666667</v>
      </c>
      <c r="N19" s="3" t="s">
        <v>4680</v>
      </c>
      <c r="O19" s="2"/>
      <c r="P19" s="3" t="s">
        <v>843</v>
      </c>
      <c r="Q19" s="3" t="s">
        <v>573</v>
      </c>
      <c r="R19" s="3" t="s">
        <v>284</v>
      </c>
      <c r="S19" s="3" t="s">
        <v>574</v>
      </c>
      <c r="T19" s="3" t="s">
        <v>121</v>
      </c>
      <c r="U19" s="3" t="s">
        <v>347</v>
      </c>
      <c r="V19" s="3" t="s">
        <v>4681</v>
      </c>
      <c r="W19" s="3" t="s">
        <v>86</v>
      </c>
      <c r="X19" s="3" t="s">
        <v>3605</v>
      </c>
      <c r="Y19" s="3" t="s">
        <v>83</v>
      </c>
      <c r="Z19" s="3" t="s">
        <v>280</v>
      </c>
      <c r="AA19" s="3" t="s">
        <v>83</v>
      </c>
      <c r="AB19" s="3" t="s">
        <v>121</v>
      </c>
      <c r="AC19" s="3" t="s">
        <v>83</v>
      </c>
      <c r="AD19" s="3" t="s">
        <v>4682</v>
      </c>
      <c r="AE19" s="3" t="s">
        <v>86</v>
      </c>
      <c r="AF19" s="3" t="s">
        <v>154</v>
      </c>
      <c r="AG19" s="3" t="s">
        <v>83</v>
      </c>
      <c r="AH19" s="3" t="s">
        <v>393</v>
      </c>
      <c r="AI19" s="3" t="s">
        <v>83</v>
      </c>
      <c r="AJ19" s="3" t="s">
        <v>374</v>
      </c>
      <c r="AK19" s="3" t="s">
        <v>374</v>
      </c>
      <c r="AL19" s="3" t="s">
        <v>284</v>
      </c>
      <c r="AM19" s="3" t="s">
        <v>284</v>
      </c>
      <c r="AN19" s="3" t="s">
        <v>112</v>
      </c>
      <c r="AO19" s="3" t="s">
        <v>112</v>
      </c>
      <c r="AP19" s="3" t="s">
        <v>86</v>
      </c>
      <c r="AQ19" s="3" t="s">
        <v>86</v>
      </c>
      <c r="AR19" s="3" t="s">
        <v>1920</v>
      </c>
      <c r="AS19" s="3" t="s">
        <v>1920</v>
      </c>
      <c r="AT19" s="3" t="s">
        <v>102</v>
      </c>
      <c r="AU19" s="3" t="s">
        <v>102</v>
      </c>
      <c r="AV19" s="8">
        <v>0.01</v>
      </c>
      <c r="AW19" s="8">
        <v>0.01</v>
      </c>
      <c r="AX19" s="8">
        <v>0.02</v>
      </c>
      <c r="AY19" s="8">
        <v>0.16</v>
      </c>
      <c r="AZ19" s="2"/>
    </row>
    <row r="20" spans="4:52" x14ac:dyDescent="0.2">
      <c r="D20" s="1" t="s">
        <v>1122</v>
      </c>
      <c r="E20" s="3" t="s">
        <v>76</v>
      </c>
      <c r="F20" s="3" t="s">
        <v>1123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0.81111111111111101</v>
      </c>
      <c r="N20" s="3" t="s">
        <v>4683</v>
      </c>
      <c r="O20" s="2"/>
      <c r="P20" s="3" t="s">
        <v>222</v>
      </c>
      <c r="Q20" s="3" t="s">
        <v>842</v>
      </c>
      <c r="R20" s="3" t="s">
        <v>297</v>
      </c>
      <c r="S20" s="3" t="s">
        <v>280</v>
      </c>
      <c r="T20" s="3" t="s">
        <v>121</v>
      </c>
      <c r="U20" s="3" t="s">
        <v>115</v>
      </c>
      <c r="V20" s="3">
        <f>-(0.01 %)</f>
        <v>-1E-4</v>
      </c>
      <c r="W20" s="3" t="s">
        <v>4684</v>
      </c>
      <c r="X20" s="3" t="s">
        <v>2326</v>
      </c>
      <c r="Y20" s="3" t="s">
        <v>1321</v>
      </c>
      <c r="Z20" s="3" t="s">
        <v>460</v>
      </c>
      <c r="AA20" s="3" t="s">
        <v>339</v>
      </c>
      <c r="AB20" s="3" t="s">
        <v>121</v>
      </c>
      <c r="AC20" s="3" t="s">
        <v>112</v>
      </c>
      <c r="AD20" s="3">
        <f>-(0.01 %)</f>
        <v>-1E-4</v>
      </c>
      <c r="AE20" s="3" t="s">
        <v>1027</v>
      </c>
      <c r="AF20" s="3" t="s">
        <v>154</v>
      </c>
      <c r="AG20" s="3" t="s">
        <v>3665</v>
      </c>
      <c r="AH20" s="3" t="s">
        <v>118</v>
      </c>
      <c r="AI20" s="3" t="s">
        <v>314</v>
      </c>
      <c r="AJ20" s="3" t="s">
        <v>214</v>
      </c>
      <c r="AK20" s="3" t="s">
        <v>214</v>
      </c>
      <c r="AL20" s="3" t="s">
        <v>193</v>
      </c>
      <c r="AM20" s="3" t="s">
        <v>193</v>
      </c>
      <c r="AN20" s="3" t="s">
        <v>133</v>
      </c>
      <c r="AO20" s="3" t="s">
        <v>133</v>
      </c>
      <c r="AP20" s="3" t="s">
        <v>86</v>
      </c>
      <c r="AQ20" s="3" t="s">
        <v>86</v>
      </c>
      <c r="AR20" s="3" t="s">
        <v>1920</v>
      </c>
      <c r="AS20" s="3" t="s">
        <v>1920</v>
      </c>
      <c r="AT20" s="3" t="s">
        <v>102</v>
      </c>
      <c r="AU20" s="3" t="s">
        <v>102</v>
      </c>
      <c r="AV20" s="8">
        <v>0.11</v>
      </c>
      <c r="AW20" s="8">
        <v>0.15</v>
      </c>
      <c r="AX20" s="8">
        <v>0.21</v>
      </c>
      <c r="AY20" s="8">
        <v>0.56999999999999995</v>
      </c>
      <c r="AZ20" s="2"/>
    </row>
    <row r="21" spans="4:52" x14ac:dyDescent="0.2">
      <c r="D21" s="1" t="s">
        <v>4685</v>
      </c>
      <c r="E21" s="3" t="s">
        <v>76</v>
      </c>
      <c r="F21" s="3" t="s">
        <v>890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0.81180555555555556</v>
      </c>
      <c r="N21" s="3" t="s">
        <v>4686</v>
      </c>
      <c r="O21" s="2"/>
      <c r="P21" s="3" t="s">
        <v>119</v>
      </c>
      <c r="Q21" s="3" t="s">
        <v>83</v>
      </c>
      <c r="R21" s="3" t="s">
        <v>228</v>
      </c>
      <c r="S21" s="3" t="s">
        <v>83</v>
      </c>
      <c r="T21" s="3" t="s">
        <v>186</v>
      </c>
      <c r="U21" s="3" t="s">
        <v>83</v>
      </c>
      <c r="V21" s="3">
        <f>-(0.1 %)</f>
        <v>-1E-3</v>
      </c>
      <c r="W21" s="3" t="s">
        <v>86</v>
      </c>
      <c r="X21" s="3" t="s">
        <v>2738</v>
      </c>
      <c r="Y21" s="3" t="s">
        <v>83</v>
      </c>
      <c r="Z21" s="3" t="s">
        <v>228</v>
      </c>
      <c r="AA21" s="3" t="s">
        <v>83</v>
      </c>
      <c r="AB21" s="3" t="s">
        <v>186</v>
      </c>
      <c r="AC21" s="3" t="s">
        <v>83</v>
      </c>
      <c r="AD21" s="3">
        <f>-(0.02 %)</f>
        <v>-2.0000000000000001E-4</v>
      </c>
      <c r="AE21" s="3" t="s">
        <v>86</v>
      </c>
      <c r="AF21" s="3" t="s">
        <v>2779</v>
      </c>
      <c r="AG21" s="3" t="s">
        <v>83</v>
      </c>
      <c r="AH21" s="3" t="s">
        <v>155</v>
      </c>
      <c r="AI21" s="3" t="s">
        <v>83</v>
      </c>
      <c r="AJ21" s="3" t="s">
        <v>190</v>
      </c>
      <c r="AK21" s="3" t="s">
        <v>190</v>
      </c>
      <c r="AL21" s="3" t="s">
        <v>228</v>
      </c>
      <c r="AM21" s="3" t="s">
        <v>228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1920</v>
      </c>
      <c r="AS21" s="3" t="s">
        <v>1920</v>
      </c>
      <c r="AT21" s="3" t="s">
        <v>313</v>
      </c>
      <c r="AU21" s="3" t="s">
        <v>313</v>
      </c>
      <c r="AV21" s="8">
        <v>0.06</v>
      </c>
      <c r="AW21" s="8">
        <v>7.0000000000000007E-2</v>
      </c>
      <c r="AX21" s="8">
        <v>0.09</v>
      </c>
      <c r="AY21" s="8">
        <v>0.64</v>
      </c>
      <c r="AZ21" s="2"/>
    </row>
    <row r="22" spans="4:52" x14ac:dyDescent="0.2">
      <c r="D22" s="1" t="s">
        <v>317</v>
      </c>
      <c r="E22" s="3" t="s">
        <v>76</v>
      </c>
      <c r="F22" s="3" t="s">
        <v>2311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0.81180555555555556</v>
      </c>
      <c r="N22" s="3" t="s">
        <v>4687</v>
      </c>
      <c r="O22" s="2"/>
      <c r="P22" s="3" t="s">
        <v>797</v>
      </c>
      <c r="Q22" s="3" t="s">
        <v>83</v>
      </c>
      <c r="R22" s="3" t="s">
        <v>387</v>
      </c>
      <c r="S22" s="3" t="s">
        <v>83</v>
      </c>
      <c r="T22" s="3" t="s">
        <v>133</v>
      </c>
      <c r="U22" s="3" t="s">
        <v>83</v>
      </c>
      <c r="V22" s="3" t="s">
        <v>2370</v>
      </c>
      <c r="W22" s="3" t="s">
        <v>86</v>
      </c>
      <c r="X22" s="3" t="s">
        <v>447</v>
      </c>
      <c r="Y22" s="3" t="s">
        <v>83</v>
      </c>
      <c r="Z22" s="3" t="s">
        <v>387</v>
      </c>
      <c r="AA22" s="3" t="s">
        <v>83</v>
      </c>
      <c r="AB22" s="3" t="s">
        <v>186</v>
      </c>
      <c r="AC22" s="3" t="s">
        <v>83</v>
      </c>
      <c r="AD22" s="3" t="s">
        <v>4688</v>
      </c>
      <c r="AE22" s="3" t="s">
        <v>86</v>
      </c>
      <c r="AF22" s="3" t="s">
        <v>154</v>
      </c>
      <c r="AG22" s="3" t="s">
        <v>83</v>
      </c>
      <c r="AH22" s="3" t="s">
        <v>155</v>
      </c>
      <c r="AI22" s="3" t="s">
        <v>83</v>
      </c>
      <c r="AJ22" s="3" t="s">
        <v>485</v>
      </c>
      <c r="AK22" s="3" t="s">
        <v>485</v>
      </c>
      <c r="AL22" s="3" t="s">
        <v>605</v>
      </c>
      <c r="AM22" s="3" t="s">
        <v>605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1920</v>
      </c>
      <c r="AS22" s="3" t="s">
        <v>1920</v>
      </c>
      <c r="AT22" s="3" t="s">
        <v>102</v>
      </c>
      <c r="AU22" s="3" t="s">
        <v>102</v>
      </c>
      <c r="AV22" s="8">
        <v>0.03</v>
      </c>
      <c r="AW22" s="8">
        <v>0.04</v>
      </c>
      <c r="AX22" s="8">
        <v>0.06</v>
      </c>
      <c r="AY22" s="8">
        <v>0.18</v>
      </c>
      <c r="AZ22" s="2"/>
    </row>
    <row r="23" spans="4:52" x14ac:dyDescent="0.2">
      <c r="D23" s="1" t="s">
        <v>1857</v>
      </c>
      <c r="E23" s="3" t="s">
        <v>76</v>
      </c>
      <c r="F23" s="3" t="s">
        <v>1612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0.81180555555555556</v>
      </c>
      <c r="N23" s="3" t="s">
        <v>4689</v>
      </c>
      <c r="O23" s="2"/>
      <c r="P23" s="3" t="s">
        <v>283</v>
      </c>
      <c r="Q23" s="3" t="s">
        <v>83</v>
      </c>
      <c r="R23" s="3" t="s">
        <v>84</v>
      </c>
      <c r="S23" s="3" t="s">
        <v>83</v>
      </c>
      <c r="T23" s="3" t="s">
        <v>121</v>
      </c>
      <c r="U23" s="3" t="s">
        <v>83</v>
      </c>
      <c r="V23" s="3" t="s">
        <v>4690</v>
      </c>
      <c r="W23" s="3" t="s">
        <v>86</v>
      </c>
      <c r="X23" s="3" t="s">
        <v>2190</v>
      </c>
      <c r="Y23" s="3" t="s">
        <v>83</v>
      </c>
      <c r="Z23" s="3" t="s">
        <v>221</v>
      </c>
      <c r="AA23" s="3" t="s">
        <v>83</v>
      </c>
      <c r="AB23" s="3" t="s">
        <v>112</v>
      </c>
      <c r="AC23" s="3" t="s">
        <v>83</v>
      </c>
      <c r="AD23" s="3" t="s">
        <v>4691</v>
      </c>
      <c r="AE23" s="3" t="s">
        <v>86</v>
      </c>
      <c r="AF23" s="3" t="s">
        <v>101</v>
      </c>
      <c r="AG23" s="3" t="s">
        <v>83</v>
      </c>
      <c r="AH23" s="3" t="s">
        <v>335</v>
      </c>
      <c r="AI23" s="3" t="s">
        <v>83</v>
      </c>
      <c r="AJ23" s="3" t="s">
        <v>83</v>
      </c>
      <c r="AK23" s="3" t="s">
        <v>83</v>
      </c>
      <c r="AL23" s="3" t="s">
        <v>83</v>
      </c>
      <c r="AM23" s="3" t="s">
        <v>83</v>
      </c>
      <c r="AN23" s="3" t="s">
        <v>83</v>
      </c>
      <c r="AO23" s="3" t="s">
        <v>83</v>
      </c>
      <c r="AP23" s="3" t="s">
        <v>86</v>
      </c>
      <c r="AQ23" s="3" t="s">
        <v>86</v>
      </c>
      <c r="AR23" s="3" t="s">
        <v>83</v>
      </c>
      <c r="AS23" s="3" t="s">
        <v>83</v>
      </c>
      <c r="AT23" s="3" t="s">
        <v>83</v>
      </c>
      <c r="AU23" s="3" t="s">
        <v>83</v>
      </c>
      <c r="AV23" s="8">
        <v>0.03</v>
      </c>
      <c r="AW23" s="8">
        <v>0.03</v>
      </c>
      <c r="AX23" s="8">
        <v>0.05</v>
      </c>
      <c r="AY23" s="8">
        <v>0.14000000000000001</v>
      </c>
      <c r="AZ23" s="2"/>
    </row>
    <row r="24" spans="4:52" x14ac:dyDescent="0.2">
      <c r="D24" s="1" t="s">
        <v>2164</v>
      </c>
      <c r="E24" s="3" t="s">
        <v>76</v>
      </c>
      <c r="F24" s="3" t="s">
        <v>1612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0.8125</v>
      </c>
      <c r="N24" s="3" t="s">
        <v>4692</v>
      </c>
      <c r="O24" s="2"/>
      <c r="P24" s="3" t="s">
        <v>595</v>
      </c>
      <c r="Q24" s="3" t="s">
        <v>1347</v>
      </c>
      <c r="R24" s="3" t="s">
        <v>919</v>
      </c>
      <c r="S24" s="3" t="s">
        <v>120</v>
      </c>
      <c r="T24" s="3" t="s">
        <v>133</v>
      </c>
      <c r="U24" s="3" t="s">
        <v>112</v>
      </c>
      <c r="V24" s="3">
        <f>-(0.37 %)</f>
        <v>-3.7000000000000002E-3</v>
      </c>
      <c r="W24" s="3" t="s">
        <v>86</v>
      </c>
      <c r="X24" s="3" t="s">
        <v>1374</v>
      </c>
      <c r="Y24" s="3" t="s">
        <v>4693</v>
      </c>
      <c r="Z24" s="3" t="s">
        <v>919</v>
      </c>
      <c r="AA24" s="3" t="s">
        <v>1838</v>
      </c>
      <c r="AB24" s="3" t="s">
        <v>133</v>
      </c>
      <c r="AC24" s="3" t="s">
        <v>112</v>
      </c>
      <c r="AD24" s="3" t="s">
        <v>3702</v>
      </c>
      <c r="AE24" s="3" t="s">
        <v>86</v>
      </c>
      <c r="AF24" s="3" t="s">
        <v>154</v>
      </c>
      <c r="AG24" s="3" t="s">
        <v>83</v>
      </c>
      <c r="AH24" s="3" t="s">
        <v>155</v>
      </c>
      <c r="AI24" s="3" t="s">
        <v>335</v>
      </c>
      <c r="AJ24" s="3" t="s">
        <v>1206</v>
      </c>
      <c r="AK24" s="3" t="s">
        <v>1206</v>
      </c>
      <c r="AL24" s="3" t="s">
        <v>223</v>
      </c>
      <c r="AM24" s="3" t="s">
        <v>223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1920</v>
      </c>
      <c r="AS24" s="3" t="s">
        <v>1920</v>
      </c>
      <c r="AT24" s="3" t="s">
        <v>102</v>
      </c>
      <c r="AU24" s="3" t="s">
        <v>102</v>
      </c>
      <c r="AV24" s="8">
        <v>0.04</v>
      </c>
      <c r="AW24" s="8">
        <v>0.05</v>
      </c>
      <c r="AX24" s="8">
        <v>0.06</v>
      </c>
      <c r="AY24" s="8">
        <v>0.31</v>
      </c>
      <c r="AZ24" s="2"/>
    </row>
    <row r="25" spans="4:52" x14ac:dyDescent="0.2">
      <c r="D25" s="4" t="s">
        <v>618</v>
      </c>
      <c r="E25" s="3" t="s">
        <v>76</v>
      </c>
      <c r="F25" s="3" t="s">
        <v>564</v>
      </c>
      <c r="G25" s="3" t="s">
        <v>78</v>
      </c>
      <c r="H25" s="2"/>
      <c r="I25" s="2"/>
      <c r="J25" s="2"/>
      <c r="K25" s="3" t="s">
        <v>79</v>
      </c>
      <c r="L25" s="3" t="s">
        <v>80</v>
      </c>
      <c r="M25" s="6">
        <v>0.8125</v>
      </c>
      <c r="N25" s="4" t="s">
        <v>620</v>
      </c>
      <c r="O25" s="2"/>
      <c r="P25" s="3" t="s">
        <v>390</v>
      </c>
      <c r="Q25" s="3" t="s">
        <v>83</v>
      </c>
      <c r="R25" s="3" t="s">
        <v>4694</v>
      </c>
      <c r="S25" s="3" t="s">
        <v>83</v>
      </c>
      <c r="T25" s="3" t="s">
        <v>2751</v>
      </c>
      <c r="U25" s="3" t="s">
        <v>83</v>
      </c>
      <c r="V25" s="3" t="s">
        <v>4695</v>
      </c>
      <c r="W25" s="3" t="s">
        <v>86</v>
      </c>
      <c r="X25" s="3" t="s">
        <v>1149</v>
      </c>
      <c r="Y25" s="3" t="s">
        <v>83</v>
      </c>
      <c r="Z25" s="3" t="s">
        <v>989</v>
      </c>
      <c r="AA25" s="3" t="s">
        <v>83</v>
      </c>
      <c r="AB25" s="3" t="s">
        <v>4696</v>
      </c>
      <c r="AC25" s="3" t="s">
        <v>83</v>
      </c>
      <c r="AD25" s="3" t="s">
        <v>4697</v>
      </c>
      <c r="AE25" s="3" t="s">
        <v>86</v>
      </c>
      <c r="AF25" s="3" t="s">
        <v>913</v>
      </c>
      <c r="AG25" s="3" t="s">
        <v>83</v>
      </c>
      <c r="AH25" s="3" t="s">
        <v>107</v>
      </c>
      <c r="AI25" s="3" t="s">
        <v>83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</v>
      </c>
      <c r="AW25" s="8">
        <v>0</v>
      </c>
      <c r="AX25" s="8">
        <v>0.01</v>
      </c>
      <c r="AY25" s="8">
        <v>0.08</v>
      </c>
      <c r="AZ25" s="2"/>
    </row>
    <row r="26" spans="4:52" x14ac:dyDescent="0.2">
      <c r="D26" s="1" t="s">
        <v>3461</v>
      </c>
      <c r="E26" s="3" t="s">
        <v>76</v>
      </c>
      <c r="F26" s="3" t="s">
        <v>1123</v>
      </c>
      <c r="G26" s="3" t="s">
        <v>468</v>
      </c>
      <c r="H26" s="2"/>
      <c r="I26" s="2"/>
      <c r="J26" s="2"/>
      <c r="K26" s="3" t="s">
        <v>1033</v>
      </c>
      <c r="L26" s="3" t="s">
        <v>161</v>
      </c>
      <c r="M26" s="6">
        <v>0.8125</v>
      </c>
      <c r="N26" s="3" t="s">
        <v>4698</v>
      </c>
      <c r="O26" s="2"/>
      <c r="P26" s="3" t="s">
        <v>283</v>
      </c>
      <c r="Q26" s="3" t="s">
        <v>83</v>
      </c>
      <c r="R26" s="3" t="s">
        <v>703</v>
      </c>
      <c r="S26" s="3" t="s">
        <v>83</v>
      </c>
      <c r="T26" s="3" t="s">
        <v>678</v>
      </c>
      <c r="U26" s="3" t="s">
        <v>83</v>
      </c>
      <c r="V26" s="3" t="s">
        <v>86</v>
      </c>
      <c r="W26" s="3" t="s">
        <v>86</v>
      </c>
      <c r="X26" s="3" t="s">
        <v>4699</v>
      </c>
      <c r="Y26" s="3" t="s">
        <v>452</v>
      </c>
      <c r="Z26" s="3" t="s">
        <v>500</v>
      </c>
      <c r="AA26" s="3" t="s">
        <v>500</v>
      </c>
      <c r="AB26" s="3" t="s">
        <v>678</v>
      </c>
      <c r="AC26" s="3" t="s">
        <v>194</v>
      </c>
      <c r="AD26" s="3" t="s">
        <v>86</v>
      </c>
      <c r="AE26" s="3" t="s">
        <v>86</v>
      </c>
      <c r="AF26" s="3" t="s">
        <v>83</v>
      </c>
      <c r="AG26" s="3" t="s">
        <v>465</v>
      </c>
      <c r="AH26" s="3" t="s">
        <v>83</v>
      </c>
      <c r="AI26" s="3" t="s">
        <v>407</v>
      </c>
      <c r="AJ26" s="3" t="s">
        <v>83</v>
      </c>
      <c r="AK26" s="3" t="s">
        <v>83</v>
      </c>
      <c r="AL26" s="3" t="s">
        <v>83</v>
      </c>
      <c r="AM26" s="3" t="s">
        <v>83</v>
      </c>
      <c r="AN26" s="3" t="s">
        <v>83</v>
      </c>
      <c r="AO26" s="3" t="s">
        <v>83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83</v>
      </c>
      <c r="AU26" s="3" t="s">
        <v>83</v>
      </c>
      <c r="AV26" s="8">
        <v>0</v>
      </c>
      <c r="AW26" s="8">
        <v>0</v>
      </c>
      <c r="AX26" s="8">
        <v>0</v>
      </c>
      <c r="AY26" s="8">
        <v>0</v>
      </c>
      <c r="AZ26" s="2"/>
    </row>
    <row r="27" spans="4:52" x14ac:dyDescent="0.2">
      <c r="D27" s="1" t="s">
        <v>4453</v>
      </c>
      <c r="E27" s="3" t="s">
        <v>76</v>
      </c>
      <c r="F27" s="3" t="s">
        <v>4454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0.8125</v>
      </c>
      <c r="N27" s="3" t="s">
        <v>4700</v>
      </c>
      <c r="O27" s="2"/>
      <c r="P27" s="3" t="s">
        <v>374</v>
      </c>
      <c r="Q27" s="3" t="s">
        <v>1057</v>
      </c>
      <c r="R27" s="3" t="s">
        <v>677</v>
      </c>
      <c r="S27" s="3" t="s">
        <v>150</v>
      </c>
      <c r="T27" s="3" t="s">
        <v>133</v>
      </c>
      <c r="U27" s="3" t="s">
        <v>392</v>
      </c>
      <c r="V27" s="3">
        <f>-(0.45 %)</f>
        <v>-4.5000000000000005E-3</v>
      </c>
      <c r="W27" s="3" t="s">
        <v>1616</v>
      </c>
      <c r="X27" s="3" t="s">
        <v>2605</v>
      </c>
      <c r="Y27" s="3" t="s">
        <v>4701</v>
      </c>
      <c r="Z27" s="3" t="s">
        <v>550</v>
      </c>
      <c r="AA27" s="3" t="s">
        <v>150</v>
      </c>
      <c r="AB27" s="3" t="s">
        <v>529</v>
      </c>
      <c r="AC27" s="3" t="s">
        <v>392</v>
      </c>
      <c r="AD27" s="3" t="s">
        <v>1771</v>
      </c>
      <c r="AE27" s="3" t="s">
        <v>1426</v>
      </c>
      <c r="AF27" s="3" t="s">
        <v>2840</v>
      </c>
      <c r="AG27" s="3" t="s">
        <v>117</v>
      </c>
      <c r="AH27" s="3" t="s">
        <v>313</v>
      </c>
      <c r="AI27" s="3" t="s">
        <v>2000</v>
      </c>
      <c r="AJ27" s="3" t="s">
        <v>83</v>
      </c>
      <c r="AK27" s="3" t="s">
        <v>83</v>
      </c>
      <c r="AL27" s="3" t="s">
        <v>83</v>
      </c>
      <c r="AM27" s="3" t="s">
        <v>83</v>
      </c>
      <c r="AN27" s="3" t="s">
        <v>83</v>
      </c>
      <c r="AO27" s="3" t="s">
        <v>83</v>
      </c>
      <c r="AP27" s="3" t="s">
        <v>86</v>
      </c>
      <c r="AQ27" s="3" t="s">
        <v>86</v>
      </c>
      <c r="AR27" s="3" t="s">
        <v>83</v>
      </c>
      <c r="AS27" s="3" t="s">
        <v>83</v>
      </c>
      <c r="AT27" s="3" t="s">
        <v>83</v>
      </c>
      <c r="AU27" s="3" t="s">
        <v>83</v>
      </c>
      <c r="AV27" s="8">
        <v>0.1</v>
      </c>
      <c r="AW27" s="8">
        <v>0.17</v>
      </c>
      <c r="AX27" s="8">
        <v>0.27</v>
      </c>
      <c r="AY27" s="8">
        <v>0.47</v>
      </c>
      <c r="AZ27" s="2"/>
    </row>
    <row r="28" spans="4:52" x14ac:dyDescent="0.2">
      <c r="D28" s="1" t="s">
        <v>1456</v>
      </c>
      <c r="E28" s="3" t="s">
        <v>76</v>
      </c>
      <c r="F28" s="3" t="s">
        <v>1457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0.81319444444444444</v>
      </c>
      <c r="N28" s="3" t="s">
        <v>4702</v>
      </c>
      <c r="O28" s="2"/>
      <c r="P28" s="3" t="s">
        <v>595</v>
      </c>
      <c r="Q28" s="3" t="s">
        <v>1385</v>
      </c>
      <c r="R28" s="3" t="s">
        <v>857</v>
      </c>
      <c r="S28" s="3" t="s">
        <v>84</v>
      </c>
      <c r="T28" s="3" t="s">
        <v>112</v>
      </c>
      <c r="U28" s="3" t="s">
        <v>115</v>
      </c>
      <c r="V28" s="3" t="s">
        <v>4703</v>
      </c>
      <c r="W28" s="3" t="s">
        <v>4704</v>
      </c>
      <c r="X28" s="3" t="s">
        <v>4705</v>
      </c>
      <c r="Y28" s="3" t="s">
        <v>83</v>
      </c>
      <c r="Z28" s="3" t="s">
        <v>305</v>
      </c>
      <c r="AA28" s="3" t="s">
        <v>976</v>
      </c>
      <c r="AB28" s="3" t="s">
        <v>115</v>
      </c>
      <c r="AC28" s="3" t="s">
        <v>356</v>
      </c>
      <c r="AD28" s="3" t="s">
        <v>4706</v>
      </c>
      <c r="AE28" s="3" t="s">
        <v>4707</v>
      </c>
      <c r="AF28" s="3" t="s">
        <v>101</v>
      </c>
      <c r="AG28" s="3" t="s">
        <v>83</v>
      </c>
      <c r="AH28" s="3" t="s">
        <v>432</v>
      </c>
      <c r="AI28" s="3" t="s">
        <v>83</v>
      </c>
      <c r="AJ28" s="3" t="s">
        <v>534</v>
      </c>
      <c r="AK28" s="3" t="s">
        <v>534</v>
      </c>
      <c r="AL28" s="3" t="s">
        <v>863</v>
      </c>
      <c r="AM28" s="3" t="s">
        <v>863</v>
      </c>
      <c r="AN28" s="3" t="s">
        <v>112</v>
      </c>
      <c r="AO28" s="3" t="s">
        <v>112</v>
      </c>
      <c r="AP28" s="3" t="s">
        <v>86</v>
      </c>
      <c r="AQ28" s="3" t="s">
        <v>86</v>
      </c>
      <c r="AR28" s="3" t="s">
        <v>1920</v>
      </c>
      <c r="AS28" s="3" t="s">
        <v>1920</v>
      </c>
      <c r="AT28" s="3" t="s">
        <v>1334</v>
      </c>
      <c r="AU28" s="3" t="s">
        <v>1334</v>
      </c>
      <c r="AV28" s="8">
        <v>7.0000000000000007E-2</v>
      </c>
      <c r="AW28" s="8">
        <v>0.08</v>
      </c>
      <c r="AX28" s="8">
        <v>0.1</v>
      </c>
      <c r="AY28" s="8">
        <v>0.24</v>
      </c>
      <c r="AZ28" s="2"/>
    </row>
    <row r="29" spans="4:52" x14ac:dyDescent="0.2">
      <c r="D29" s="1" t="s">
        <v>317</v>
      </c>
      <c r="E29" s="3" t="s">
        <v>76</v>
      </c>
      <c r="F29" s="3" t="s">
        <v>1735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0.81319444444444444</v>
      </c>
      <c r="N29" s="3" t="s">
        <v>1688</v>
      </c>
      <c r="O29" s="2"/>
      <c r="P29" s="3" t="s">
        <v>669</v>
      </c>
      <c r="Q29" s="3" t="s">
        <v>83</v>
      </c>
      <c r="R29" s="3" t="s">
        <v>373</v>
      </c>
      <c r="S29" s="3" t="s">
        <v>83</v>
      </c>
      <c r="T29" s="3" t="s">
        <v>112</v>
      </c>
      <c r="U29" s="3" t="s">
        <v>83</v>
      </c>
      <c r="V29" s="3" t="s">
        <v>3555</v>
      </c>
      <c r="W29" s="3" t="s">
        <v>86</v>
      </c>
      <c r="X29" s="3" t="s">
        <v>279</v>
      </c>
      <c r="Y29" s="3" t="s">
        <v>397</v>
      </c>
      <c r="Z29" s="3" t="s">
        <v>373</v>
      </c>
      <c r="AA29" s="3" t="s">
        <v>105</v>
      </c>
      <c r="AB29" s="3" t="s">
        <v>133</v>
      </c>
      <c r="AC29" s="3" t="s">
        <v>121</v>
      </c>
      <c r="AD29" s="3" t="s">
        <v>4708</v>
      </c>
      <c r="AE29" s="3" t="s">
        <v>1704</v>
      </c>
      <c r="AF29" s="3" t="s">
        <v>913</v>
      </c>
      <c r="AG29" s="3" t="s">
        <v>913</v>
      </c>
      <c r="AH29" s="3" t="s">
        <v>118</v>
      </c>
      <c r="AI29" s="3" t="s">
        <v>155</v>
      </c>
      <c r="AJ29" s="3" t="s">
        <v>385</v>
      </c>
      <c r="AK29" s="3" t="s">
        <v>385</v>
      </c>
      <c r="AL29" s="3" t="s">
        <v>398</v>
      </c>
      <c r="AM29" s="3" t="s">
        <v>398</v>
      </c>
      <c r="AN29" s="3" t="s">
        <v>133</v>
      </c>
      <c r="AO29" s="3" t="s">
        <v>133</v>
      </c>
      <c r="AP29" s="3" t="s">
        <v>86</v>
      </c>
      <c r="AQ29" s="3" t="s">
        <v>86</v>
      </c>
      <c r="AR29" s="3" t="s">
        <v>1920</v>
      </c>
      <c r="AS29" s="3" t="s">
        <v>1920</v>
      </c>
      <c r="AT29" s="3" t="s">
        <v>139</v>
      </c>
      <c r="AU29" s="3" t="s">
        <v>139</v>
      </c>
      <c r="AV29" s="8">
        <v>0.15</v>
      </c>
      <c r="AW29" s="8">
        <v>0.18</v>
      </c>
      <c r="AX29" s="8">
        <v>0.23</v>
      </c>
      <c r="AY29" s="8">
        <v>0.64</v>
      </c>
      <c r="AZ29" s="2"/>
    </row>
    <row r="30" spans="4:52" x14ac:dyDescent="0.2">
      <c r="D30" s="1" t="s">
        <v>1174</v>
      </c>
      <c r="E30" s="3" t="s">
        <v>76</v>
      </c>
      <c r="F30" s="3" t="s">
        <v>591</v>
      </c>
      <c r="G30" s="3" t="s">
        <v>78</v>
      </c>
      <c r="H30" s="2"/>
      <c r="I30" s="2"/>
      <c r="J30" s="2"/>
      <c r="K30" s="3" t="s">
        <v>79</v>
      </c>
      <c r="L30" s="3" t="s">
        <v>80</v>
      </c>
      <c r="M30" s="6">
        <v>0.81319444444444444</v>
      </c>
      <c r="N30" s="3" t="s">
        <v>4709</v>
      </c>
      <c r="O30" s="2"/>
      <c r="P30" s="3" t="s">
        <v>669</v>
      </c>
      <c r="Q30" s="3" t="s">
        <v>83</v>
      </c>
      <c r="R30" s="3" t="s">
        <v>630</v>
      </c>
      <c r="S30" s="3" t="s">
        <v>83</v>
      </c>
      <c r="T30" s="3" t="s">
        <v>133</v>
      </c>
      <c r="U30" s="3" t="s">
        <v>83</v>
      </c>
      <c r="V30" s="3">
        <f>-(0.09 %)</f>
        <v>-8.9999999999999998E-4</v>
      </c>
      <c r="W30" s="3" t="s">
        <v>86</v>
      </c>
      <c r="X30" s="3" t="s">
        <v>1222</v>
      </c>
      <c r="Y30" s="3" t="s">
        <v>83</v>
      </c>
      <c r="Z30" s="3" t="s">
        <v>818</v>
      </c>
      <c r="AA30" s="3" t="s">
        <v>83</v>
      </c>
      <c r="AB30" s="3" t="s">
        <v>133</v>
      </c>
      <c r="AC30" s="3" t="s">
        <v>83</v>
      </c>
      <c r="AD30" s="3" t="s">
        <v>86</v>
      </c>
      <c r="AE30" s="3" t="s">
        <v>86</v>
      </c>
      <c r="AF30" s="3" t="s">
        <v>1544</v>
      </c>
      <c r="AG30" s="3" t="s">
        <v>83</v>
      </c>
      <c r="AH30" s="3" t="s">
        <v>118</v>
      </c>
      <c r="AI30" s="3" t="s">
        <v>83</v>
      </c>
      <c r="AJ30" s="3" t="s">
        <v>485</v>
      </c>
      <c r="AK30" s="3" t="s">
        <v>485</v>
      </c>
      <c r="AL30" s="3" t="s">
        <v>818</v>
      </c>
      <c r="AM30" s="3" t="s">
        <v>818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1920</v>
      </c>
      <c r="AS30" s="3" t="s">
        <v>1920</v>
      </c>
      <c r="AT30" s="3" t="s">
        <v>102</v>
      </c>
      <c r="AU30" s="3" t="s">
        <v>102</v>
      </c>
      <c r="AV30" s="8">
        <v>0.01</v>
      </c>
      <c r="AW30" s="8">
        <v>0.01</v>
      </c>
      <c r="AX30" s="8">
        <v>0.03</v>
      </c>
      <c r="AY30" s="8">
        <v>0.12</v>
      </c>
      <c r="AZ30" s="2"/>
    </row>
    <row r="31" spans="4:52" x14ac:dyDescent="0.2">
      <c r="D31" s="1" t="s">
        <v>2442</v>
      </c>
      <c r="E31" s="3" t="s">
        <v>76</v>
      </c>
      <c r="F31" s="3" t="s">
        <v>2006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0.81527777777777777</v>
      </c>
      <c r="N31" s="3" t="s">
        <v>4710</v>
      </c>
      <c r="O31" s="2"/>
      <c r="P31" s="3" t="s">
        <v>669</v>
      </c>
      <c r="Q31" s="3" t="s">
        <v>83</v>
      </c>
      <c r="R31" s="3" t="s">
        <v>285</v>
      </c>
      <c r="S31" s="3" t="s">
        <v>83</v>
      </c>
      <c r="T31" s="3" t="s">
        <v>186</v>
      </c>
      <c r="U31" s="3" t="s">
        <v>83</v>
      </c>
      <c r="V31" s="3" t="s">
        <v>1475</v>
      </c>
      <c r="W31" s="3" t="s">
        <v>86</v>
      </c>
      <c r="X31" s="3" t="s">
        <v>181</v>
      </c>
      <c r="Y31" s="3" t="s">
        <v>83</v>
      </c>
      <c r="Z31" s="3" t="s">
        <v>288</v>
      </c>
      <c r="AA31" s="3" t="s">
        <v>83</v>
      </c>
      <c r="AB31" s="3" t="s">
        <v>186</v>
      </c>
      <c r="AC31" s="3" t="s">
        <v>83</v>
      </c>
      <c r="AD31" s="3" t="s">
        <v>3862</v>
      </c>
      <c r="AE31" s="3" t="s">
        <v>86</v>
      </c>
      <c r="AF31" s="3" t="s">
        <v>913</v>
      </c>
      <c r="AG31" s="3" t="s">
        <v>83</v>
      </c>
      <c r="AH31" s="3" t="s">
        <v>118</v>
      </c>
      <c r="AI31" s="3" t="s">
        <v>83</v>
      </c>
      <c r="AJ31" s="3" t="s">
        <v>167</v>
      </c>
      <c r="AK31" s="3" t="s">
        <v>167</v>
      </c>
      <c r="AL31" s="3" t="s">
        <v>288</v>
      </c>
      <c r="AM31" s="3" t="s">
        <v>288</v>
      </c>
      <c r="AN31" s="3" t="s">
        <v>179</v>
      </c>
      <c r="AO31" s="3" t="s">
        <v>179</v>
      </c>
      <c r="AP31" s="3" t="s">
        <v>86</v>
      </c>
      <c r="AQ31" s="3" t="s">
        <v>86</v>
      </c>
      <c r="AR31" s="3" t="s">
        <v>1920</v>
      </c>
      <c r="AS31" s="3" t="s">
        <v>1920</v>
      </c>
      <c r="AT31" s="3" t="s">
        <v>102</v>
      </c>
      <c r="AU31" s="3" t="s">
        <v>102</v>
      </c>
      <c r="AV31" s="8">
        <v>0.01</v>
      </c>
      <c r="AW31" s="8">
        <v>0.01</v>
      </c>
      <c r="AX31" s="8">
        <v>0.02</v>
      </c>
      <c r="AY31" s="8">
        <v>0.22</v>
      </c>
      <c r="AZ31" s="2"/>
    </row>
    <row r="32" spans="4:52" x14ac:dyDescent="0.2">
      <c r="D32" s="1" t="s">
        <v>1768</v>
      </c>
      <c r="E32" s="3" t="s">
        <v>76</v>
      </c>
      <c r="F32" s="3" t="s">
        <v>1123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0.81597222222222221</v>
      </c>
      <c r="N32" s="3" t="s">
        <v>4711</v>
      </c>
      <c r="O32" s="2"/>
      <c r="P32" s="3" t="s">
        <v>843</v>
      </c>
      <c r="Q32" s="3" t="s">
        <v>83</v>
      </c>
      <c r="R32" s="3" t="s">
        <v>380</v>
      </c>
      <c r="S32" s="3" t="s">
        <v>83</v>
      </c>
      <c r="T32" s="3" t="s">
        <v>133</v>
      </c>
      <c r="U32" s="3" t="s">
        <v>83</v>
      </c>
      <c r="V32" s="3">
        <f>-(0.03 %)</f>
        <v>-2.9999999999999997E-4</v>
      </c>
      <c r="W32" s="3" t="s">
        <v>86</v>
      </c>
      <c r="X32" s="3" t="s">
        <v>2080</v>
      </c>
      <c r="Y32" s="3" t="s">
        <v>1013</v>
      </c>
      <c r="Z32" s="3" t="s">
        <v>244</v>
      </c>
      <c r="AA32" s="3" t="s">
        <v>284</v>
      </c>
      <c r="AB32" s="3" t="s">
        <v>133</v>
      </c>
      <c r="AC32" s="3" t="s">
        <v>133</v>
      </c>
      <c r="AD32" s="3">
        <f>-(0.03 %)</f>
        <v>-2.9999999999999997E-4</v>
      </c>
      <c r="AE32" s="3">
        <f>-(0.03 %)</f>
        <v>-2.9999999999999997E-4</v>
      </c>
      <c r="AF32" s="3" t="s">
        <v>101</v>
      </c>
      <c r="AG32" s="3" t="s">
        <v>117</v>
      </c>
      <c r="AH32" s="3" t="s">
        <v>155</v>
      </c>
      <c r="AI32" s="3" t="s">
        <v>432</v>
      </c>
      <c r="AJ32" s="3" t="s">
        <v>595</v>
      </c>
      <c r="AK32" s="3" t="s">
        <v>595</v>
      </c>
      <c r="AL32" s="3" t="s">
        <v>380</v>
      </c>
      <c r="AM32" s="3" t="s">
        <v>380</v>
      </c>
      <c r="AN32" s="3" t="s">
        <v>186</v>
      </c>
      <c r="AO32" s="3" t="s">
        <v>186</v>
      </c>
      <c r="AP32" s="3" t="s">
        <v>86</v>
      </c>
      <c r="AQ32" s="3" t="s">
        <v>86</v>
      </c>
      <c r="AR32" s="3" t="s">
        <v>1920</v>
      </c>
      <c r="AS32" s="3" t="s">
        <v>1920</v>
      </c>
      <c r="AT32" s="3" t="s">
        <v>1334</v>
      </c>
      <c r="AU32" s="3" t="s">
        <v>1334</v>
      </c>
      <c r="AV32" s="8">
        <v>0.08</v>
      </c>
      <c r="AW32" s="8">
        <v>0.09</v>
      </c>
      <c r="AX32" s="8">
        <v>0.11</v>
      </c>
      <c r="AY32" s="8">
        <v>0.27</v>
      </c>
      <c r="AZ32" s="2"/>
    </row>
    <row r="33" spans="4:52" x14ac:dyDescent="0.2">
      <c r="D33" s="1" t="s">
        <v>805</v>
      </c>
      <c r="E33" s="3" t="s">
        <v>76</v>
      </c>
      <c r="F33" s="3" t="s">
        <v>88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0.81944444444444453</v>
      </c>
      <c r="N33" s="3" t="s">
        <v>4712</v>
      </c>
      <c r="O33" s="2"/>
      <c r="P33" s="3" t="s">
        <v>534</v>
      </c>
      <c r="Q33" s="3" t="s">
        <v>83</v>
      </c>
      <c r="R33" s="3" t="s">
        <v>4713</v>
      </c>
      <c r="S33" s="3" t="s">
        <v>83</v>
      </c>
      <c r="T33" s="3" t="s">
        <v>1173</v>
      </c>
      <c r="U33" s="3" t="s">
        <v>83</v>
      </c>
      <c r="V33" s="3" t="s">
        <v>4714</v>
      </c>
      <c r="W33" s="3" t="s">
        <v>86</v>
      </c>
      <c r="X33" s="3" t="s">
        <v>2867</v>
      </c>
      <c r="Y33" s="3" t="s">
        <v>83</v>
      </c>
      <c r="Z33" s="3" t="s">
        <v>885</v>
      </c>
      <c r="AA33" s="3" t="s">
        <v>83</v>
      </c>
      <c r="AB33" s="3" t="s">
        <v>1328</v>
      </c>
      <c r="AC33" s="3" t="s">
        <v>83</v>
      </c>
      <c r="AD33" s="3" t="s">
        <v>4715</v>
      </c>
      <c r="AE33" s="3" t="s">
        <v>86</v>
      </c>
      <c r="AF33" s="3" t="s">
        <v>290</v>
      </c>
      <c r="AG33" s="3" t="s">
        <v>83</v>
      </c>
      <c r="AH33" s="3" t="s">
        <v>313</v>
      </c>
      <c r="AI33" s="3" t="s">
        <v>83</v>
      </c>
      <c r="AJ33" s="3" t="s">
        <v>1183</v>
      </c>
      <c r="AK33" s="3" t="s">
        <v>1183</v>
      </c>
      <c r="AL33" s="3" t="s">
        <v>1173</v>
      </c>
      <c r="AM33" s="3" t="s">
        <v>1173</v>
      </c>
      <c r="AN33" s="3" t="s">
        <v>647</v>
      </c>
      <c r="AO33" s="3" t="s">
        <v>647</v>
      </c>
      <c r="AP33" s="3" t="s">
        <v>86</v>
      </c>
      <c r="AQ33" s="3" t="s">
        <v>86</v>
      </c>
      <c r="AR33" s="3" t="s">
        <v>1920</v>
      </c>
      <c r="AS33" s="3" t="s">
        <v>1920</v>
      </c>
      <c r="AT33" s="3" t="s">
        <v>118</v>
      </c>
      <c r="AU33" s="3" t="s">
        <v>118</v>
      </c>
      <c r="AV33" s="8">
        <v>0.04</v>
      </c>
      <c r="AW33" s="8">
        <v>0.05</v>
      </c>
      <c r="AX33" s="8">
        <v>7.0000000000000007E-2</v>
      </c>
      <c r="AY33" s="8">
        <v>0.17</v>
      </c>
      <c r="AZ33" s="2"/>
    </row>
    <row r="34" spans="4:52" x14ac:dyDescent="0.2">
      <c r="D34" s="1" t="s">
        <v>409</v>
      </c>
      <c r="E34" s="3" t="s">
        <v>76</v>
      </c>
      <c r="F34" s="3" t="s">
        <v>4716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0.82013888888888886</v>
      </c>
      <c r="N34" s="3" t="s">
        <v>4717</v>
      </c>
      <c r="O34" s="2"/>
      <c r="P34" s="3" t="s">
        <v>190</v>
      </c>
      <c r="Q34" s="3" t="s">
        <v>83</v>
      </c>
      <c r="R34" s="3" t="s">
        <v>419</v>
      </c>
      <c r="S34" s="3" t="s">
        <v>83</v>
      </c>
      <c r="T34" s="3" t="s">
        <v>529</v>
      </c>
      <c r="U34" s="3" t="s">
        <v>83</v>
      </c>
      <c r="V34" s="3" t="s">
        <v>2884</v>
      </c>
      <c r="W34" s="3" t="s">
        <v>86</v>
      </c>
      <c r="X34" s="3" t="s">
        <v>2872</v>
      </c>
      <c r="Y34" s="3" t="s">
        <v>433</v>
      </c>
      <c r="Z34" s="3" t="s">
        <v>941</v>
      </c>
      <c r="AA34" s="3" t="s">
        <v>859</v>
      </c>
      <c r="AB34" s="3" t="s">
        <v>115</v>
      </c>
      <c r="AC34" s="3" t="s">
        <v>115</v>
      </c>
      <c r="AD34" s="3" t="s">
        <v>4718</v>
      </c>
      <c r="AE34" s="3" t="s">
        <v>4719</v>
      </c>
      <c r="AF34" s="3" t="s">
        <v>101</v>
      </c>
      <c r="AG34" s="3" t="s">
        <v>3665</v>
      </c>
      <c r="AH34" s="3" t="s">
        <v>1429</v>
      </c>
      <c r="AI34" s="3" t="s">
        <v>118</v>
      </c>
      <c r="AJ34" s="3" t="s">
        <v>433</v>
      </c>
      <c r="AK34" s="3" t="s">
        <v>433</v>
      </c>
      <c r="AL34" s="3" t="s">
        <v>419</v>
      </c>
      <c r="AM34" s="3" t="s">
        <v>419</v>
      </c>
      <c r="AN34" s="3" t="s">
        <v>112</v>
      </c>
      <c r="AO34" s="3" t="s">
        <v>112</v>
      </c>
      <c r="AP34" s="3" t="s">
        <v>86</v>
      </c>
      <c r="AQ34" s="3" t="s">
        <v>86</v>
      </c>
      <c r="AR34" s="3" t="s">
        <v>1920</v>
      </c>
      <c r="AS34" s="3" t="s">
        <v>1920</v>
      </c>
      <c r="AT34" s="3" t="s">
        <v>102</v>
      </c>
      <c r="AU34" s="3" t="s">
        <v>102</v>
      </c>
      <c r="AV34" s="8">
        <v>0.04</v>
      </c>
      <c r="AW34" s="8">
        <v>0.05</v>
      </c>
      <c r="AX34" s="8">
        <v>0.06</v>
      </c>
      <c r="AY34" s="8">
        <v>0.22</v>
      </c>
      <c r="AZ34" s="2"/>
    </row>
    <row r="35" spans="4:52" x14ac:dyDescent="0.2">
      <c r="D35" s="1" t="s">
        <v>1139</v>
      </c>
      <c r="E35" s="3" t="s">
        <v>76</v>
      </c>
      <c r="F35" s="3" t="s">
        <v>1140</v>
      </c>
      <c r="G35" s="3" t="s">
        <v>130</v>
      </c>
      <c r="H35" s="2"/>
      <c r="I35" s="2"/>
      <c r="J35" s="2"/>
      <c r="K35" s="3" t="s">
        <v>79</v>
      </c>
      <c r="L35" s="3" t="s">
        <v>80</v>
      </c>
      <c r="M35" s="6">
        <v>0.82013888888888886</v>
      </c>
      <c r="N35" s="3" t="s">
        <v>4720</v>
      </c>
      <c r="O35" s="2"/>
      <c r="P35" s="3" t="s">
        <v>534</v>
      </c>
      <c r="Q35" s="3" t="s">
        <v>83</v>
      </c>
      <c r="R35" s="3" t="s">
        <v>126</v>
      </c>
      <c r="S35" s="3" t="s">
        <v>83</v>
      </c>
      <c r="T35" s="3" t="s">
        <v>179</v>
      </c>
      <c r="U35" s="3" t="s">
        <v>83</v>
      </c>
      <c r="V35" s="3">
        <f>-(0.64 %)</f>
        <v>-6.4000000000000003E-3</v>
      </c>
      <c r="W35" s="3" t="s">
        <v>86</v>
      </c>
      <c r="X35" s="3" t="s">
        <v>689</v>
      </c>
      <c r="Y35" s="3" t="s">
        <v>83</v>
      </c>
      <c r="Z35" s="3" t="s">
        <v>446</v>
      </c>
      <c r="AA35" s="3" t="s">
        <v>83</v>
      </c>
      <c r="AB35" s="3" t="s">
        <v>194</v>
      </c>
      <c r="AC35" s="3" t="s">
        <v>83</v>
      </c>
      <c r="AD35" s="3" t="s">
        <v>4721</v>
      </c>
      <c r="AE35" s="3" t="s">
        <v>86</v>
      </c>
      <c r="AF35" s="3" t="s">
        <v>1225</v>
      </c>
      <c r="AG35" s="3" t="s">
        <v>83</v>
      </c>
      <c r="AH35" s="3" t="s">
        <v>118</v>
      </c>
      <c r="AI35" s="3" t="s">
        <v>83</v>
      </c>
      <c r="AJ35" s="3" t="s">
        <v>586</v>
      </c>
      <c r="AK35" s="3" t="s">
        <v>586</v>
      </c>
      <c r="AL35" s="3" t="s">
        <v>747</v>
      </c>
      <c r="AM35" s="3" t="s">
        <v>747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1920</v>
      </c>
      <c r="AS35" s="3" t="s">
        <v>1920</v>
      </c>
      <c r="AT35" s="3" t="s">
        <v>1334</v>
      </c>
      <c r="AU35" s="3" t="s">
        <v>1334</v>
      </c>
      <c r="AV35" s="8">
        <v>0.02</v>
      </c>
      <c r="AW35" s="8">
        <v>0.04</v>
      </c>
      <c r="AX35" s="8">
        <v>0.1</v>
      </c>
      <c r="AY35" s="8">
        <v>0.38</v>
      </c>
      <c r="AZ35" s="2"/>
    </row>
    <row r="36" spans="4:52" x14ac:dyDescent="0.2">
      <c r="D36" s="1" t="s">
        <v>4722</v>
      </c>
      <c r="E36" s="3" t="s">
        <v>76</v>
      </c>
      <c r="F36" s="3" t="s">
        <v>564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0.82013888888888886</v>
      </c>
      <c r="N36" s="3" t="s">
        <v>4723</v>
      </c>
      <c r="O36" s="2"/>
      <c r="P36" s="3" t="s">
        <v>541</v>
      </c>
      <c r="Q36" s="3" t="s">
        <v>83</v>
      </c>
      <c r="R36" s="3" t="s">
        <v>281</v>
      </c>
      <c r="S36" s="3" t="s">
        <v>83</v>
      </c>
      <c r="T36" s="3" t="s">
        <v>179</v>
      </c>
      <c r="U36" s="3" t="s">
        <v>83</v>
      </c>
      <c r="V36" s="3">
        <f>-(0.69 %)</f>
        <v>-6.8999999999999999E-3</v>
      </c>
      <c r="W36" s="3" t="s">
        <v>86</v>
      </c>
      <c r="X36" s="3" t="s">
        <v>433</v>
      </c>
      <c r="Y36" s="3" t="s">
        <v>83</v>
      </c>
      <c r="Z36" s="3" t="s">
        <v>295</v>
      </c>
      <c r="AA36" s="3" t="s">
        <v>83</v>
      </c>
      <c r="AB36" s="3" t="s">
        <v>179</v>
      </c>
      <c r="AC36" s="3" t="s">
        <v>83</v>
      </c>
      <c r="AD36" s="3" t="s">
        <v>4724</v>
      </c>
      <c r="AE36" s="3" t="s">
        <v>86</v>
      </c>
      <c r="AF36" s="3" t="s">
        <v>101</v>
      </c>
      <c r="AG36" s="3" t="s">
        <v>83</v>
      </c>
      <c r="AH36" s="3" t="s">
        <v>155</v>
      </c>
      <c r="AI36" s="3" t="s">
        <v>83</v>
      </c>
      <c r="AJ36" s="3" t="s">
        <v>485</v>
      </c>
      <c r="AK36" s="3" t="s">
        <v>485</v>
      </c>
      <c r="AL36" s="3" t="s">
        <v>295</v>
      </c>
      <c r="AM36" s="3" t="s">
        <v>295</v>
      </c>
      <c r="AN36" s="3" t="s">
        <v>179</v>
      </c>
      <c r="AO36" s="3" t="s">
        <v>179</v>
      </c>
      <c r="AP36" s="3" t="s">
        <v>86</v>
      </c>
      <c r="AQ36" s="3" t="s">
        <v>86</v>
      </c>
      <c r="AR36" s="3" t="s">
        <v>1920</v>
      </c>
      <c r="AS36" s="3" t="s">
        <v>1920</v>
      </c>
      <c r="AT36" s="3" t="s">
        <v>102</v>
      </c>
      <c r="AU36" s="3" t="s">
        <v>102</v>
      </c>
      <c r="AV36" s="8">
        <v>0.02</v>
      </c>
      <c r="AW36" s="8">
        <v>0.02</v>
      </c>
      <c r="AX36" s="8">
        <v>0.04</v>
      </c>
      <c r="AY36" s="8">
        <v>0.17</v>
      </c>
      <c r="AZ36" s="2"/>
    </row>
    <row r="37" spans="4:52" x14ac:dyDescent="0.2">
      <c r="D37" s="1" t="s">
        <v>1077</v>
      </c>
      <c r="E37" s="3" t="s">
        <v>76</v>
      </c>
      <c r="F37" s="3" t="s">
        <v>1490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0.82152777777777775</v>
      </c>
      <c r="N37" s="3" t="s">
        <v>4725</v>
      </c>
      <c r="O37" s="2"/>
      <c r="P37" s="3" t="s">
        <v>119</v>
      </c>
      <c r="Q37" s="3" t="s">
        <v>2621</v>
      </c>
      <c r="R37" s="3" t="s">
        <v>280</v>
      </c>
      <c r="S37" s="3" t="s">
        <v>310</v>
      </c>
      <c r="T37" s="3" t="s">
        <v>186</v>
      </c>
      <c r="U37" s="3" t="s">
        <v>133</v>
      </c>
      <c r="V37" s="3">
        <f>-(1.41 %)</f>
        <v>-1.41E-2</v>
      </c>
      <c r="W37" s="3" t="s">
        <v>86</v>
      </c>
      <c r="X37" s="3" t="s">
        <v>370</v>
      </c>
      <c r="Y37" s="3" t="s">
        <v>1522</v>
      </c>
      <c r="Z37" s="3" t="s">
        <v>343</v>
      </c>
      <c r="AA37" s="3" t="s">
        <v>676</v>
      </c>
      <c r="AB37" s="3" t="s">
        <v>186</v>
      </c>
      <c r="AC37" s="3" t="s">
        <v>186</v>
      </c>
      <c r="AD37" s="3" t="s">
        <v>4026</v>
      </c>
      <c r="AE37" s="3">
        <f>-(0.03 %)</f>
        <v>-2.9999999999999997E-4</v>
      </c>
      <c r="AF37" s="3" t="s">
        <v>1544</v>
      </c>
      <c r="AG37" s="3" t="s">
        <v>913</v>
      </c>
      <c r="AH37" s="3" t="s">
        <v>118</v>
      </c>
      <c r="AI37" s="3" t="s">
        <v>118</v>
      </c>
      <c r="AJ37" s="3" t="s">
        <v>414</v>
      </c>
      <c r="AK37" s="3" t="s">
        <v>414</v>
      </c>
      <c r="AL37" s="3" t="s">
        <v>280</v>
      </c>
      <c r="AM37" s="3" t="s">
        <v>280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1920</v>
      </c>
      <c r="AS37" s="3" t="s">
        <v>1920</v>
      </c>
      <c r="AT37" s="3" t="s">
        <v>102</v>
      </c>
      <c r="AU37" s="3" t="s">
        <v>102</v>
      </c>
      <c r="AV37" s="8">
        <v>0.1</v>
      </c>
      <c r="AW37" s="8">
        <v>0.12</v>
      </c>
      <c r="AX37" s="8">
        <v>0.17</v>
      </c>
      <c r="AY37" s="8">
        <v>0.51</v>
      </c>
      <c r="AZ37" s="2"/>
    </row>
    <row r="38" spans="4:52" x14ac:dyDescent="0.2">
      <c r="D38" s="1" t="s">
        <v>1312</v>
      </c>
      <c r="E38" s="3" t="s">
        <v>76</v>
      </c>
      <c r="F38" s="3" t="s">
        <v>1313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0.82500000000000007</v>
      </c>
      <c r="N38" s="3" t="s">
        <v>4726</v>
      </c>
      <c r="O38" s="2"/>
      <c r="P38" s="3" t="s">
        <v>279</v>
      </c>
      <c r="Q38" s="3" t="s">
        <v>83</v>
      </c>
      <c r="R38" s="3" t="s">
        <v>776</v>
      </c>
      <c r="S38" s="3" t="s">
        <v>83</v>
      </c>
      <c r="T38" s="3" t="s">
        <v>135</v>
      </c>
      <c r="U38" s="3" t="s">
        <v>83</v>
      </c>
      <c r="V38" s="3" t="s">
        <v>4727</v>
      </c>
      <c r="W38" s="3" t="s">
        <v>86</v>
      </c>
      <c r="X38" s="3" t="s">
        <v>433</v>
      </c>
      <c r="Y38" s="3" t="s">
        <v>83</v>
      </c>
      <c r="Z38" s="3" t="s">
        <v>859</v>
      </c>
      <c r="AA38" s="3" t="s">
        <v>83</v>
      </c>
      <c r="AB38" s="3" t="s">
        <v>426</v>
      </c>
      <c r="AC38" s="3" t="s">
        <v>83</v>
      </c>
      <c r="AD38" s="3" t="s">
        <v>4728</v>
      </c>
      <c r="AE38" s="3" t="s">
        <v>86</v>
      </c>
      <c r="AF38" s="3" t="s">
        <v>101</v>
      </c>
      <c r="AG38" s="3" t="s">
        <v>83</v>
      </c>
      <c r="AH38" s="3" t="s">
        <v>118</v>
      </c>
      <c r="AI38" s="3" t="s">
        <v>83</v>
      </c>
      <c r="AJ38" s="3" t="s">
        <v>485</v>
      </c>
      <c r="AK38" s="3" t="s">
        <v>485</v>
      </c>
      <c r="AL38" s="3" t="s">
        <v>741</v>
      </c>
      <c r="AM38" s="3" t="s">
        <v>741</v>
      </c>
      <c r="AN38" s="3" t="s">
        <v>525</v>
      </c>
      <c r="AO38" s="3" t="s">
        <v>525</v>
      </c>
      <c r="AP38" s="3" t="s">
        <v>86</v>
      </c>
      <c r="AQ38" s="3" t="s">
        <v>86</v>
      </c>
      <c r="AR38" s="3" t="s">
        <v>1920</v>
      </c>
      <c r="AS38" s="3" t="s">
        <v>1920</v>
      </c>
      <c r="AT38" s="3" t="s">
        <v>102</v>
      </c>
      <c r="AU38" s="3" t="s">
        <v>102</v>
      </c>
      <c r="AV38" s="8">
        <v>0.04</v>
      </c>
      <c r="AW38" s="8">
        <v>0.05</v>
      </c>
      <c r="AX38" s="8">
        <v>7.0000000000000007E-2</v>
      </c>
      <c r="AY38" s="8">
        <v>0.25</v>
      </c>
      <c r="AZ38" s="2"/>
    </row>
    <row r="39" spans="4:52" x14ac:dyDescent="0.2">
      <c r="D39" s="1" t="s">
        <v>2081</v>
      </c>
      <c r="E39" s="3" t="s">
        <v>76</v>
      </c>
      <c r="F39" s="3" t="s">
        <v>1524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0.82708333333333339</v>
      </c>
      <c r="N39" s="3" t="s">
        <v>4729</v>
      </c>
      <c r="O39" s="2"/>
      <c r="P39" s="3" t="s">
        <v>987</v>
      </c>
      <c r="Q39" s="3" t="s">
        <v>83</v>
      </c>
      <c r="R39" s="3" t="s">
        <v>343</v>
      </c>
      <c r="S39" s="3" t="s">
        <v>83</v>
      </c>
      <c r="T39" s="3" t="s">
        <v>133</v>
      </c>
      <c r="U39" s="3" t="s">
        <v>83</v>
      </c>
      <c r="V39" s="3">
        <f>-(0.16 %)</f>
        <v>-1.6000000000000001E-3</v>
      </c>
      <c r="W39" s="3" t="s">
        <v>86</v>
      </c>
      <c r="X39" s="3" t="s">
        <v>1806</v>
      </c>
      <c r="Y39" s="3" t="s">
        <v>83</v>
      </c>
      <c r="Z39" s="3" t="s">
        <v>280</v>
      </c>
      <c r="AA39" s="3" t="s">
        <v>83</v>
      </c>
      <c r="AB39" s="3" t="s">
        <v>186</v>
      </c>
      <c r="AC39" s="3" t="s">
        <v>83</v>
      </c>
      <c r="AD39" s="3">
        <f>-(0.17 %)</f>
        <v>-1.7000000000000001E-3</v>
      </c>
      <c r="AE39" s="3" t="s">
        <v>86</v>
      </c>
      <c r="AF39" s="3" t="s">
        <v>154</v>
      </c>
      <c r="AG39" s="3" t="s">
        <v>83</v>
      </c>
      <c r="AH39" s="3" t="s">
        <v>155</v>
      </c>
      <c r="AI39" s="3" t="s">
        <v>83</v>
      </c>
      <c r="AJ39" s="3" t="s">
        <v>325</v>
      </c>
      <c r="AK39" s="3" t="s">
        <v>325</v>
      </c>
      <c r="AL39" s="3" t="s">
        <v>280</v>
      </c>
      <c r="AM39" s="3" t="s">
        <v>280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1920</v>
      </c>
      <c r="AS39" s="3" t="s">
        <v>1920</v>
      </c>
      <c r="AT39" s="3" t="s">
        <v>102</v>
      </c>
      <c r="AU39" s="3" t="s">
        <v>102</v>
      </c>
      <c r="AV39" s="8">
        <v>0.01</v>
      </c>
      <c r="AW39" s="8">
        <v>0.01</v>
      </c>
      <c r="AX39" s="8">
        <v>0.03</v>
      </c>
      <c r="AY39" s="8">
        <v>0.13</v>
      </c>
      <c r="AZ39" s="2"/>
    </row>
    <row r="40" spans="4:52" x14ac:dyDescent="0.2">
      <c r="D40" s="1" t="s">
        <v>1958</v>
      </c>
      <c r="E40" s="3" t="s">
        <v>76</v>
      </c>
      <c r="F40" s="3" t="s">
        <v>173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0.82847222222222217</v>
      </c>
      <c r="N40" s="3" t="s">
        <v>4730</v>
      </c>
      <c r="O40" s="2"/>
      <c r="P40" s="3" t="s">
        <v>524</v>
      </c>
      <c r="Q40" s="3" t="s">
        <v>83</v>
      </c>
      <c r="R40" s="3" t="s">
        <v>150</v>
      </c>
      <c r="S40" s="3" t="s">
        <v>83</v>
      </c>
      <c r="T40" s="3" t="s">
        <v>133</v>
      </c>
      <c r="U40" s="3" t="s">
        <v>83</v>
      </c>
      <c r="V40" s="3" t="s">
        <v>1029</v>
      </c>
      <c r="W40" s="3" t="s">
        <v>86</v>
      </c>
      <c r="X40" s="3" t="s">
        <v>1594</v>
      </c>
      <c r="Y40" s="3" t="s">
        <v>83</v>
      </c>
      <c r="Z40" s="3" t="s">
        <v>677</v>
      </c>
      <c r="AA40" s="3" t="s">
        <v>83</v>
      </c>
      <c r="AB40" s="3" t="s">
        <v>186</v>
      </c>
      <c r="AC40" s="3" t="s">
        <v>83</v>
      </c>
      <c r="AD40" s="3" t="s">
        <v>4731</v>
      </c>
      <c r="AE40" s="3" t="s">
        <v>86</v>
      </c>
      <c r="AF40" s="3" t="s">
        <v>4732</v>
      </c>
      <c r="AG40" s="3" t="s">
        <v>83</v>
      </c>
      <c r="AH40" s="3" t="s">
        <v>118</v>
      </c>
      <c r="AI40" s="3" t="s">
        <v>83</v>
      </c>
      <c r="AJ40" s="3" t="s">
        <v>1196</v>
      </c>
      <c r="AK40" s="3" t="s">
        <v>1196</v>
      </c>
      <c r="AL40" s="3" t="s">
        <v>150</v>
      </c>
      <c r="AM40" s="3" t="s">
        <v>150</v>
      </c>
      <c r="AN40" s="3" t="s">
        <v>133</v>
      </c>
      <c r="AO40" s="3" t="s">
        <v>133</v>
      </c>
      <c r="AP40" s="3" t="s">
        <v>86</v>
      </c>
      <c r="AQ40" s="3" t="s">
        <v>86</v>
      </c>
      <c r="AR40" s="3" t="s">
        <v>1920</v>
      </c>
      <c r="AS40" s="3" t="s">
        <v>1920</v>
      </c>
      <c r="AT40" s="3" t="s">
        <v>497</v>
      </c>
      <c r="AU40" s="3" t="s">
        <v>497</v>
      </c>
      <c r="AV40" s="8">
        <v>0.09</v>
      </c>
      <c r="AW40" s="8">
        <v>0.1</v>
      </c>
      <c r="AX40" s="8">
        <v>0.13</v>
      </c>
      <c r="AY40" s="8">
        <v>0.27</v>
      </c>
      <c r="AZ40" s="2"/>
    </row>
    <row r="41" spans="4:52" x14ac:dyDescent="0.2">
      <c r="D41" s="1" t="s">
        <v>4733</v>
      </c>
      <c r="E41" s="3" t="s">
        <v>76</v>
      </c>
      <c r="F41" s="3" t="s">
        <v>173</v>
      </c>
      <c r="G41" s="3" t="s">
        <v>78</v>
      </c>
      <c r="H41" s="2"/>
      <c r="I41" s="2"/>
      <c r="J41" s="2"/>
      <c r="K41" s="3" t="s">
        <v>79</v>
      </c>
      <c r="L41" s="3" t="s">
        <v>80</v>
      </c>
      <c r="M41" s="6">
        <v>0.8305555555555556</v>
      </c>
      <c r="N41" s="3" t="s">
        <v>4734</v>
      </c>
      <c r="O41" s="2"/>
      <c r="P41" s="3" t="s">
        <v>165</v>
      </c>
      <c r="Q41" s="3" t="s">
        <v>83</v>
      </c>
      <c r="R41" s="3" t="s">
        <v>1360</v>
      </c>
      <c r="S41" s="3" t="s">
        <v>83</v>
      </c>
      <c r="T41" s="3" t="s">
        <v>516</v>
      </c>
      <c r="U41" s="3" t="s">
        <v>83</v>
      </c>
      <c r="V41" s="3" t="s">
        <v>4735</v>
      </c>
      <c r="W41" s="3" t="s">
        <v>86</v>
      </c>
      <c r="X41" s="3" t="s">
        <v>452</v>
      </c>
      <c r="Y41" s="3" t="s">
        <v>83</v>
      </c>
      <c r="Z41" s="3" t="s">
        <v>2314</v>
      </c>
      <c r="AA41" s="3" t="s">
        <v>83</v>
      </c>
      <c r="AB41" s="3" t="s">
        <v>327</v>
      </c>
      <c r="AC41" s="3" t="s">
        <v>83</v>
      </c>
      <c r="AD41" s="3" t="s">
        <v>4736</v>
      </c>
      <c r="AE41" s="3" t="s">
        <v>86</v>
      </c>
      <c r="AF41" s="3" t="s">
        <v>101</v>
      </c>
      <c r="AG41" s="3" t="s">
        <v>83</v>
      </c>
      <c r="AH41" s="3" t="s">
        <v>155</v>
      </c>
      <c r="AI41" s="3" t="s">
        <v>83</v>
      </c>
      <c r="AJ41" s="3" t="s">
        <v>374</v>
      </c>
      <c r="AK41" s="3" t="s">
        <v>374</v>
      </c>
      <c r="AL41" s="3" t="s">
        <v>982</v>
      </c>
      <c r="AM41" s="3" t="s">
        <v>982</v>
      </c>
      <c r="AN41" s="3" t="s">
        <v>356</v>
      </c>
      <c r="AO41" s="3" t="s">
        <v>356</v>
      </c>
      <c r="AP41" s="3" t="s">
        <v>86</v>
      </c>
      <c r="AQ41" s="3" t="s">
        <v>86</v>
      </c>
      <c r="AR41" s="3" t="s">
        <v>136</v>
      </c>
      <c r="AS41" s="3" t="s">
        <v>136</v>
      </c>
      <c r="AT41" s="3" t="s">
        <v>139</v>
      </c>
      <c r="AU41" s="3" t="s">
        <v>139</v>
      </c>
      <c r="AV41" s="8">
        <v>0.02</v>
      </c>
      <c r="AW41" s="8">
        <v>0.02</v>
      </c>
      <c r="AX41" s="8">
        <v>0.03</v>
      </c>
      <c r="AY41" s="8">
        <v>0.19</v>
      </c>
      <c r="AZ41" s="2"/>
    </row>
    <row r="42" spans="4:52" x14ac:dyDescent="0.2">
      <c r="D42" s="1" t="s">
        <v>1445</v>
      </c>
      <c r="E42" s="3" t="s">
        <v>76</v>
      </c>
      <c r="F42" s="3" t="s">
        <v>1306</v>
      </c>
      <c r="G42" s="3" t="s">
        <v>468</v>
      </c>
      <c r="H42" s="2"/>
      <c r="I42" s="2"/>
      <c r="J42" s="2"/>
      <c r="K42" s="3" t="s">
        <v>79</v>
      </c>
      <c r="L42" s="3" t="s">
        <v>80</v>
      </c>
      <c r="M42" s="6">
        <v>0.8340277777777777</v>
      </c>
      <c r="N42" s="3" t="s">
        <v>4737</v>
      </c>
      <c r="O42" s="2"/>
      <c r="P42" s="3" t="s">
        <v>322</v>
      </c>
      <c r="Q42" s="3" t="s">
        <v>83</v>
      </c>
      <c r="R42" s="3" t="s">
        <v>392</v>
      </c>
      <c r="S42" s="3" t="s">
        <v>83</v>
      </c>
      <c r="T42" s="3" t="s">
        <v>179</v>
      </c>
      <c r="U42" s="3" t="s">
        <v>83</v>
      </c>
      <c r="V42" s="3" t="s">
        <v>656</v>
      </c>
      <c r="W42" s="3" t="s">
        <v>86</v>
      </c>
      <c r="X42" s="3" t="s">
        <v>4738</v>
      </c>
      <c r="Y42" s="3" t="s">
        <v>83</v>
      </c>
      <c r="Z42" s="3" t="s">
        <v>392</v>
      </c>
      <c r="AA42" s="3" t="s">
        <v>83</v>
      </c>
      <c r="AB42" s="3" t="s">
        <v>179</v>
      </c>
      <c r="AC42" s="3" t="s">
        <v>83</v>
      </c>
      <c r="AD42" s="3" t="s">
        <v>4739</v>
      </c>
      <c r="AE42" s="3" t="s">
        <v>86</v>
      </c>
      <c r="AF42" s="3" t="s">
        <v>154</v>
      </c>
      <c r="AG42" s="3" t="s">
        <v>83</v>
      </c>
      <c r="AH42" s="3" t="s">
        <v>314</v>
      </c>
      <c r="AI42" s="3" t="s">
        <v>83</v>
      </c>
      <c r="AJ42" s="3" t="s">
        <v>370</v>
      </c>
      <c r="AK42" s="3" t="s">
        <v>370</v>
      </c>
      <c r="AL42" s="3" t="s">
        <v>151</v>
      </c>
      <c r="AM42" s="3" t="s">
        <v>151</v>
      </c>
      <c r="AN42" s="3" t="s">
        <v>133</v>
      </c>
      <c r="AO42" s="3" t="s">
        <v>133</v>
      </c>
      <c r="AP42" s="3" t="s">
        <v>86</v>
      </c>
      <c r="AQ42" s="3" t="s">
        <v>86</v>
      </c>
      <c r="AR42" s="3" t="s">
        <v>1920</v>
      </c>
      <c r="AS42" s="3" t="s">
        <v>1920</v>
      </c>
      <c r="AT42" s="3" t="s">
        <v>432</v>
      </c>
      <c r="AU42" s="3" t="s">
        <v>432</v>
      </c>
      <c r="AV42" s="8">
        <v>0</v>
      </c>
      <c r="AW42" s="8">
        <v>0</v>
      </c>
      <c r="AX42" s="8">
        <v>0.01</v>
      </c>
      <c r="AY42" s="8">
        <v>0.09</v>
      </c>
      <c r="AZ42" s="2"/>
    </row>
    <row r="43" spans="4:52" x14ac:dyDescent="0.2">
      <c r="D43" s="1" t="s">
        <v>1822</v>
      </c>
      <c r="E43" s="3" t="s">
        <v>76</v>
      </c>
      <c r="F43" s="3" t="s">
        <v>3915</v>
      </c>
      <c r="G43" s="3" t="s">
        <v>78</v>
      </c>
      <c r="H43" s="2"/>
      <c r="I43" s="2"/>
      <c r="J43" s="2"/>
      <c r="K43" s="3" t="s">
        <v>79</v>
      </c>
      <c r="L43" s="3" t="s">
        <v>80</v>
      </c>
      <c r="M43" s="6">
        <v>0.8340277777777777</v>
      </c>
      <c r="N43" s="3" t="s">
        <v>4740</v>
      </c>
      <c r="O43" s="2"/>
      <c r="P43" s="3" t="s">
        <v>279</v>
      </c>
      <c r="Q43" s="3" t="s">
        <v>512</v>
      </c>
      <c r="R43" s="3" t="s">
        <v>224</v>
      </c>
      <c r="S43" s="3" t="s">
        <v>221</v>
      </c>
      <c r="T43" s="3" t="s">
        <v>353</v>
      </c>
      <c r="U43" s="3" t="s">
        <v>132</v>
      </c>
      <c r="V43" s="3" t="s">
        <v>4741</v>
      </c>
      <c r="W43" s="3" t="s">
        <v>86</v>
      </c>
      <c r="X43" s="3" t="s">
        <v>2767</v>
      </c>
      <c r="Y43" s="3" t="s">
        <v>83</v>
      </c>
      <c r="Z43" s="3" t="s">
        <v>84</v>
      </c>
      <c r="AA43" s="3" t="s">
        <v>83</v>
      </c>
      <c r="AB43" s="3" t="s">
        <v>759</v>
      </c>
      <c r="AC43" s="3" t="s">
        <v>83</v>
      </c>
      <c r="AD43" s="3" t="s">
        <v>3266</v>
      </c>
      <c r="AE43" s="3" t="s">
        <v>86</v>
      </c>
      <c r="AF43" s="3" t="s">
        <v>913</v>
      </c>
      <c r="AG43" s="3" t="s">
        <v>83</v>
      </c>
      <c r="AH43" s="3" t="s">
        <v>432</v>
      </c>
      <c r="AI43" s="3" t="s">
        <v>83</v>
      </c>
      <c r="AJ43" s="3" t="s">
        <v>253</v>
      </c>
      <c r="AK43" s="3" t="s">
        <v>253</v>
      </c>
      <c r="AL43" s="3" t="s">
        <v>919</v>
      </c>
      <c r="AM43" s="3" t="s">
        <v>919</v>
      </c>
      <c r="AN43" s="3" t="s">
        <v>138</v>
      </c>
      <c r="AO43" s="3" t="s">
        <v>138</v>
      </c>
      <c r="AP43" s="3" t="s">
        <v>86</v>
      </c>
      <c r="AQ43" s="3" t="s">
        <v>86</v>
      </c>
      <c r="AR43" s="3" t="s">
        <v>136</v>
      </c>
      <c r="AS43" s="3" t="s">
        <v>136</v>
      </c>
      <c r="AT43" s="3" t="s">
        <v>139</v>
      </c>
      <c r="AU43" s="3" t="s">
        <v>139</v>
      </c>
      <c r="AV43" s="8">
        <v>0.02</v>
      </c>
      <c r="AW43" s="8">
        <v>0.02</v>
      </c>
      <c r="AX43" s="8">
        <v>0.03</v>
      </c>
      <c r="AY43" s="8">
        <v>0.04</v>
      </c>
      <c r="AZ43" s="2"/>
    </row>
    <row r="44" spans="4:52" x14ac:dyDescent="0.2">
      <c r="D44" s="1" t="s">
        <v>4742</v>
      </c>
      <c r="E44" s="3" t="s">
        <v>76</v>
      </c>
      <c r="F44" s="3" t="s">
        <v>4743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0.8534722222222223</v>
      </c>
      <c r="N44" s="3" t="s">
        <v>4744</v>
      </c>
      <c r="O44" s="2"/>
      <c r="P44" s="3" t="s">
        <v>181</v>
      </c>
      <c r="Q44" s="3" t="s">
        <v>83</v>
      </c>
      <c r="R44" s="3" t="s">
        <v>1976</v>
      </c>
      <c r="S44" s="3" t="s">
        <v>83</v>
      </c>
      <c r="T44" s="3" t="s">
        <v>694</v>
      </c>
      <c r="U44" s="3" t="s">
        <v>83</v>
      </c>
      <c r="V44" s="3" t="s">
        <v>1279</v>
      </c>
      <c r="W44" s="3" t="s">
        <v>86</v>
      </c>
      <c r="X44" s="3" t="s">
        <v>2955</v>
      </c>
      <c r="Y44" s="3" t="s">
        <v>83</v>
      </c>
      <c r="Z44" s="3" t="s">
        <v>221</v>
      </c>
      <c r="AA44" s="3" t="s">
        <v>83</v>
      </c>
      <c r="AB44" s="3" t="s">
        <v>490</v>
      </c>
      <c r="AC44" s="3" t="s">
        <v>83</v>
      </c>
      <c r="AD44" s="3" t="s">
        <v>4745</v>
      </c>
      <c r="AE44" s="3" t="s">
        <v>86</v>
      </c>
      <c r="AF44" s="3" t="s">
        <v>1544</v>
      </c>
      <c r="AG44" s="3" t="s">
        <v>83</v>
      </c>
      <c r="AH44" s="3" t="s">
        <v>314</v>
      </c>
      <c r="AI44" s="3" t="s">
        <v>83</v>
      </c>
      <c r="AJ44" s="3" t="s">
        <v>1094</v>
      </c>
      <c r="AK44" s="3" t="s">
        <v>1094</v>
      </c>
      <c r="AL44" s="3" t="s">
        <v>908</v>
      </c>
      <c r="AM44" s="3" t="s">
        <v>908</v>
      </c>
      <c r="AN44" s="3" t="s">
        <v>135</v>
      </c>
      <c r="AO44" s="3" t="s">
        <v>135</v>
      </c>
      <c r="AP44" s="3" t="s">
        <v>86</v>
      </c>
      <c r="AQ44" s="3" t="s">
        <v>86</v>
      </c>
      <c r="AR44" s="3" t="s">
        <v>1920</v>
      </c>
      <c r="AS44" s="3" t="s">
        <v>1920</v>
      </c>
      <c r="AT44" s="3" t="s">
        <v>102</v>
      </c>
      <c r="AU44" s="3" t="s">
        <v>102</v>
      </c>
      <c r="AV44" s="8">
        <v>0.01</v>
      </c>
      <c r="AW44" s="8">
        <v>0.01</v>
      </c>
      <c r="AX44" s="8">
        <v>0.02</v>
      </c>
      <c r="AY44" s="8">
        <v>0.13</v>
      </c>
      <c r="AZ44" s="2"/>
    </row>
    <row r="45" spans="4:52" x14ac:dyDescent="0.2">
      <c r="D45" s="1" t="s">
        <v>4746</v>
      </c>
      <c r="E45" s="3" t="s">
        <v>76</v>
      </c>
      <c r="F45" s="3" t="s">
        <v>1032</v>
      </c>
      <c r="G45" s="3" t="s">
        <v>78</v>
      </c>
      <c r="H45" s="2"/>
      <c r="I45" s="2"/>
      <c r="J45" s="2"/>
      <c r="K45" s="3" t="s">
        <v>79</v>
      </c>
      <c r="L45" s="3" t="s">
        <v>80</v>
      </c>
      <c r="M45" s="6">
        <v>0.85416666666666663</v>
      </c>
      <c r="N45" s="3" t="s">
        <v>4747</v>
      </c>
      <c r="O45" s="2"/>
      <c r="P45" s="3" t="s">
        <v>1522</v>
      </c>
      <c r="Q45" s="3" t="s">
        <v>1012</v>
      </c>
      <c r="R45" s="3" t="s">
        <v>297</v>
      </c>
      <c r="S45" s="3" t="s">
        <v>269</v>
      </c>
      <c r="T45" s="3" t="s">
        <v>327</v>
      </c>
      <c r="U45" s="3" t="s">
        <v>151</v>
      </c>
      <c r="V45" s="3" t="s">
        <v>4748</v>
      </c>
      <c r="W45" s="3" t="s">
        <v>86</v>
      </c>
      <c r="X45" s="3" t="s">
        <v>1165</v>
      </c>
      <c r="Y45" s="3" t="s">
        <v>2080</v>
      </c>
      <c r="Z45" s="3" t="s">
        <v>297</v>
      </c>
      <c r="AA45" s="3" t="s">
        <v>310</v>
      </c>
      <c r="AB45" s="3" t="s">
        <v>135</v>
      </c>
      <c r="AC45" s="3" t="s">
        <v>151</v>
      </c>
      <c r="AD45" s="3" t="s">
        <v>4749</v>
      </c>
      <c r="AE45" s="3">
        <f>-(0.14 %)</f>
        <v>-1.4000000000000002E-3</v>
      </c>
      <c r="AF45" s="3" t="s">
        <v>2578</v>
      </c>
      <c r="AG45" s="3" t="s">
        <v>913</v>
      </c>
      <c r="AH45" s="3" t="s">
        <v>313</v>
      </c>
      <c r="AI45" s="3" t="s">
        <v>393</v>
      </c>
      <c r="AJ45" s="3" t="s">
        <v>351</v>
      </c>
      <c r="AK45" s="3" t="s">
        <v>351</v>
      </c>
      <c r="AL45" s="3" t="s">
        <v>863</v>
      </c>
      <c r="AM45" s="3" t="s">
        <v>863</v>
      </c>
      <c r="AN45" s="3" t="s">
        <v>504</v>
      </c>
      <c r="AO45" s="3" t="s">
        <v>504</v>
      </c>
      <c r="AP45" s="3" t="s">
        <v>86</v>
      </c>
      <c r="AQ45" s="3" t="s">
        <v>86</v>
      </c>
      <c r="AR45" s="3" t="s">
        <v>1920</v>
      </c>
      <c r="AS45" s="3" t="s">
        <v>1920</v>
      </c>
      <c r="AT45" s="3" t="s">
        <v>102</v>
      </c>
      <c r="AU45" s="3" t="s">
        <v>102</v>
      </c>
      <c r="AV45" s="8">
        <v>0.05</v>
      </c>
      <c r="AW45" s="8">
        <v>0.06</v>
      </c>
      <c r="AX45" s="8">
        <v>0.08</v>
      </c>
      <c r="AY45" s="8">
        <v>0.26</v>
      </c>
      <c r="AZ45" s="2"/>
    </row>
    <row r="46" spans="4:52" x14ac:dyDescent="0.2">
      <c r="D46" s="1" t="s">
        <v>641</v>
      </c>
      <c r="E46" s="3" t="s">
        <v>76</v>
      </c>
      <c r="F46" s="3" t="s">
        <v>88</v>
      </c>
      <c r="G46" s="3" t="s">
        <v>468</v>
      </c>
      <c r="H46" s="2"/>
      <c r="I46" s="2"/>
      <c r="J46" s="2"/>
      <c r="K46" s="3" t="s">
        <v>79</v>
      </c>
      <c r="L46" s="2"/>
      <c r="M46" s="6">
        <v>0.85486111111111107</v>
      </c>
      <c r="N46" s="3" t="s">
        <v>4750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4:52" x14ac:dyDescent="0.2">
      <c r="D47" s="1" t="s">
        <v>2516</v>
      </c>
      <c r="E47" s="3" t="s">
        <v>76</v>
      </c>
      <c r="F47" s="3" t="s">
        <v>2517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0.86805555555555547</v>
      </c>
      <c r="N47" s="3" t="s">
        <v>4751</v>
      </c>
      <c r="O47" s="2"/>
      <c r="P47" s="3" t="s">
        <v>1243</v>
      </c>
      <c r="Q47" s="3" t="s">
        <v>83</v>
      </c>
      <c r="R47" s="3" t="s">
        <v>263</v>
      </c>
      <c r="S47" s="3" t="s">
        <v>83</v>
      </c>
      <c r="T47" s="3" t="s">
        <v>347</v>
      </c>
      <c r="U47" s="3" t="s">
        <v>83</v>
      </c>
      <c r="V47" s="3" t="s">
        <v>4752</v>
      </c>
      <c r="W47" s="3" t="s">
        <v>86</v>
      </c>
      <c r="X47" s="3" t="s">
        <v>2880</v>
      </c>
      <c r="Y47" s="3" t="s">
        <v>493</v>
      </c>
      <c r="Z47" s="3" t="s">
        <v>145</v>
      </c>
      <c r="AA47" s="3" t="s">
        <v>868</v>
      </c>
      <c r="AB47" s="3" t="s">
        <v>392</v>
      </c>
      <c r="AC47" s="3" t="s">
        <v>1026</v>
      </c>
      <c r="AD47" s="3" t="s">
        <v>4753</v>
      </c>
      <c r="AE47" s="3">
        <f>-(1.6 %)</f>
        <v>-1.6E-2</v>
      </c>
      <c r="AF47" s="3" t="s">
        <v>154</v>
      </c>
      <c r="AG47" s="3" t="s">
        <v>83</v>
      </c>
      <c r="AH47" s="3" t="s">
        <v>432</v>
      </c>
      <c r="AI47" s="3" t="s">
        <v>83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83</v>
      </c>
      <c r="AU47" s="3" t="s">
        <v>83</v>
      </c>
      <c r="AV47" s="8">
        <v>0.05</v>
      </c>
      <c r="AW47" s="8">
        <v>7.0000000000000007E-2</v>
      </c>
      <c r="AX47" s="8">
        <v>0.1</v>
      </c>
      <c r="AY47" s="8">
        <v>0.42</v>
      </c>
      <c r="AZ47" s="2"/>
    </row>
    <row r="48" spans="4:52" x14ac:dyDescent="0.2">
      <c r="D48" s="1" t="s">
        <v>1577</v>
      </c>
      <c r="E48" s="3" t="s">
        <v>76</v>
      </c>
      <c r="F48" s="3" t="s">
        <v>1578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0.87291666666666667</v>
      </c>
      <c r="N48" s="3" t="s">
        <v>4754</v>
      </c>
      <c r="O48" s="2"/>
      <c r="P48" s="3" t="s">
        <v>1106</v>
      </c>
      <c r="Q48" s="3" t="s">
        <v>83</v>
      </c>
      <c r="R48" s="3" t="s">
        <v>419</v>
      </c>
      <c r="S48" s="3" t="s">
        <v>83</v>
      </c>
      <c r="T48" s="3" t="s">
        <v>112</v>
      </c>
      <c r="U48" s="3" t="s">
        <v>83</v>
      </c>
      <c r="V48" s="3">
        <f>-(0.25 %)</f>
        <v>-2.5000000000000001E-3</v>
      </c>
      <c r="W48" s="3" t="s">
        <v>86</v>
      </c>
      <c r="X48" s="3" t="s">
        <v>1968</v>
      </c>
      <c r="Y48" s="3" t="s">
        <v>83</v>
      </c>
      <c r="Z48" s="3" t="s">
        <v>224</v>
      </c>
      <c r="AA48" s="3" t="s">
        <v>83</v>
      </c>
      <c r="AB48" s="3" t="s">
        <v>112</v>
      </c>
      <c r="AC48" s="3" t="s">
        <v>83</v>
      </c>
      <c r="AD48" s="3">
        <f>-(0.2 %)</f>
        <v>-2E-3</v>
      </c>
      <c r="AE48" s="3" t="s">
        <v>86</v>
      </c>
      <c r="AF48" s="3" t="s">
        <v>1225</v>
      </c>
      <c r="AG48" s="3" t="s">
        <v>83</v>
      </c>
      <c r="AH48" s="3" t="s">
        <v>118</v>
      </c>
      <c r="AI48" s="3" t="s">
        <v>83</v>
      </c>
      <c r="AJ48" s="3" t="s">
        <v>83</v>
      </c>
      <c r="AK48" s="3" t="s">
        <v>83</v>
      </c>
      <c r="AL48" s="3" t="s">
        <v>83</v>
      </c>
      <c r="AM48" s="3" t="s">
        <v>83</v>
      </c>
      <c r="AN48" s="3" t="s">
        <v>83</v>
      </c>
      <c r="AO48" s="3" t="s">
        <v>83</v>
      </c>
      <c r="AP48" s="3" t="s">
        <v>86</v>
      </c>
      <c r="AQ48" s="3" t="s">
        <v>86</v>
      </c>
      <c r="AR48" s="3" t="s">
        <v>83</v>
      </c>
      <c r="AS48" s="3" t="s">
        <v>83</v>
      </c>
      <c r="AT48" s="3" t="s">
        <v>83</v>
      </c>
      <c r="AU48" s="3" t="s">
        <v>83</v>
      </c>
      <c r="AV48" s="8">
        <v>0.01</v>
      </c>
      <c r="AW48" s="8">
        <v>0.03</v>
      </c>
      <c r="AX48" s="8">
        <v>0.05</v>
      </c>
      <c r="AY48" s="8">
        <v>0.16</v>
      </c>
      <c r="AZ48" s="2"/>
    </row>
  </sheetData>
  <mergeCells count="1">
    <mergeCell ref="A3:B3"/>
  </mergeCells>
  <conditionalFormatting sqref="D1:D1048576">
    <cfRule type="duplicateValues" dxfId="13" priority="1"/>
  </conditionalFormatting>
  <hyperlinks>
    <hyperlink ref="F2" r:id="rId1" display="mailto:genorthix@yahoo.com" xr:uid="{D4E190F8-A579-2348-BA9B-C5985DBC3A02}"/>
    <hyperlink ref="D25" r:id="rId2" display="mailto:long12short4@gmail.com" xr:uid="{5D2163BA-90AC-244B-B46B-50278B73FE1C}"/>
    <hyperlink ref="N25" r:id="rId3" display="mailto:long12short4@gmail.com" xr:uid="{697D770A-26B1-3044-A203-42F03E44D3F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E212-D7CE-9643-92B0-3B64AD94E709}">
  <dimension ref="A1:AZ39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  <col min="5" max="5" width="36.33203125" bestFit="1" customWidth="1"/>
    <col min="6" max="6" width="21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25.33203125" bestFit="1" customWidth="1"/>
    <col min="12" max="12" width="14" bestFit="1" customWidth="1"/>
    <col min="13" max="13" width="15.1640625" bestFit="1" customWidth="1"/>
    <col min="14" max="14" width="80.3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44286.802777777775</v>
      </c>
      <c r="J2" s="6">
        <v>0.89166666666666661</v>
      </c>
      <c r="K2" s="7">
        <v>8.924768518518518E-2</v>
      </c>
      <c r="L2" s="3">
        <v>43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4854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4855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35</v>
      </c>
      <c r="D5" s="1" t="s">
        <v>2674</v>
      </c>
      <c r="E5" s="3" t="s">
        <v>76</v>
      </c>
      <c r="F5" s="3" t="s">
        <v>273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0.8027777777777777</v>
      </c>
      <c r="N5" s="3" t="s">
        <v>4757</v>
      </c>
      <c r="O5" s="2"/>
      <c r="P5" s="3" t="s">
        <v>110</v>
      </c>
      <c r="Q5" s="3" t="s">
        <v>83</v>
      </c>
      <c r="R5" s="3" t="s">
        <v>694</v>
      </c>
      <c r="S5" s="3" t="s">
        <v>83</v>
      </c>
      <c r="T5" s="3" t="s">
        <v>186</v>
      </c>
      <c r="U5" s="3" t="s">
        <v>83</v>
      </c>
      <c r="V5" s="3" t="s">
        <v>4758</v>
      </c>
      <c r="W5" s="3" t="s">
        <v>86</v>
      </c>
      <c r="X5" s="3" t="s">
        <v>2237</v>
      </c>
      <c r="Y5" s="3" t="s">
        <v>83</v>
      </c>
      <c r="Z5" s="3" t="s">
        <v>683</v>
      </c>
      <c r="AA5" s="3" t="s">
        <v>83</v>
      </c>
      <c r="AB5" s="3" t="s">
        <v>186</v>
      </c>
      <c r="AC5" s="3" t="s">
        <v>83</v>
      </c>
      <c r="AD5" s="3" t="s">
        <v>3065</v>
      </c>
      <c r="AE5" s="3" t="s">
        <v>86</v>
      </c>
      <c r="AF5" s="3" t="s">
        <v>1225</v>
      </c>
      <c r="AG5" s="3" t="s">
        <v>83</v>
      </c>
      <c r="AH5" s="3" t="s">
        <v>432</v>
      </c>
      <c r="AI5" s="3" t="s">
        <v>83</v>
      </c>
      <c r="AJ5" s="3" t="s">
        <v>315</v>
      </c>
      <c r="AK5" s="3" t="s">
        <v>315</v>
      </c>
      <c r="AL5" s="3" t="s">
        <v>694</v>
      </c>
      <c r="AM5" s="3" t="s">
        <v>694</v>
      </c>
      <c r="AN5" s="3" t="s">
        <v>179</v>
      </c>
      <c r="AO5" s="3" t="s">
        <v>179</v>
      </c>
      <c r="AP5" s="3" t="s">
        <v>86</v>
      </c>
      <c r="AQ5" s="3" t="s">
        <v>86</v>
      </c>
      <c r="AR5" s="3" t="s">
        <v>1920</v>
      </c>
      <c r="AS5" s="3" t="s">
        <v>1920</v>
      </c>
      <c r="AT5" s="3" t="s">
        <v>2000</v>
      </c>
      <c r="AU5" s="3" t="s">
        <v>2000</v>
      </c>
      <c r="AV5" s="8">
        <v>0.05</v>
      </c>
      <c r="AW5" s="8">
        <v>0.06</v>
      </c>
      <c r="AX5" s="8">
        <v>0.08</v>
      </c>
      <c r="AY5" s="8">
        <v>0.46</v>
      </c>
      <c r="AZ5" s="2"/>
    </row>
    <row r="6" spans="1:52" x14ac:dyDescent="0.2">
      <c r="D6" s="1" t="s">
        <v>4759</v>
      </c>
      <c r="E6" s="3" t="s">
        <v>76</v>
      </c>
      <c r="F6" s="3" t="s">
        <v>173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0.80625000000000002</v>
      </c>
      <c r="N6" s="3" t="s">
        <v>4760</v>
      </c>
      <c r="O6" s="2"/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83</v>
      </c>
      <c r="Z6" s="3" t="s">
        <v>83</v>
      </c>
      <c r="AA6" s="3" t="s">
        <v>83</v>
      </c>
      <c r="AB6" s="3" t="s">
        <v>83</v>
      </c>
      <c r="AC6" s="3" t="s">
        <v>83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</v>
      </c>
      <c r="AY6" s="8">
        <v>0.06</v>
      </c>
      <c r="AZ6" s="2"/>
    </row>
    <row r="7" spans="1:52" x14ac:dyDescent="0.2">
      <c r="D7" s="1" t="s">
        <v>409</v>
      </c>
      <c r="E7" s="3" t="s">
        <v>76</v>
      </c>
      <c r="F7" s="3" t="s">
        <v>410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0.80694444444444446</v>
      </c>
      <c r="N7" s="3" t="s">
        <v>4761</v>
      </c>
      <c r="O7" s="2"/>
      <c r="P7" s="3" t="s">
        <v>541</v>
      </c>
      <c r="Q7" s="3" t="s">
        <v>385</v>
      </c>
      <c r="R7" s="3" t="s">
        <v>216</v>
      </c>
      <c r="S7" s="3" t="s">
        <v>721</v>
      </c>
      <c r="T7" s="3" t="s">
        <v>186</v>
      </c>
      <c r="U7" s="3" t="s">
        <v>121</v>
      </c>
      <c r="V7" s="3" t="s">
        <v>2561</v>
      </c>
      <c r="W7" s="3">
        <f>-(0.04 %)</f>
        <v>-4.0000000000000002E-4</v>
      </c>
      <c r="X7" s="3" t="s">
        <v>3204</v>
      </c>
      <c r="Y7" s="3" t="s">
        <v>83</v>
      </c>
      <c r="Z7" s="3" t="s">
        <v>216</v>
      </c>
      <c r="AA7" s="3" t="s">
        <v>83</v>
      </c>
      <c r="AB7" s="3" t="s">
        <v>186</v>
      </c>
      <c r="AC7" s="3" t="s">
        <v>83</v>
      </c>
      <c r="AD7" s="3">
        <f>-(0.06 %)</f>
        <v>-5.9999999999999995E-4</v>
      </c>
      <c r="AE7" s="3" t="s">
        <v>86</v>
      </c>
      <c r="AF7" s="3" t="s">
        <v>290</v>
      </c>
      <c r="AG7" s="3" t="s">
        <v>83</v>
      </c>
      <c r="AH7" s="3" t="s">
        <v>497</v>
      </c>
      <c r="AI7" s="3" t="s">
        <v>83</v>
      </c>
      <c r="AJ7" s="3" t="s">
        <v>1084</v>
      </c>
      <c r="AK7" s="3" t="s">
        <v>1084</v>
      </c>
      <c r="AL7" s="3" t="s">
        <v>216</v>
      </c>
      <c r="AM7" s="3" t="s">
        <v>216</v>
      </c>
      <c r="AN7" s="3" t="s">
        <v>179</v>
      </c>
      <c r="AO7" s="3" t="s">
        <v>179</v>
      </c>
      <c r="AP7" s="3" t="s">
        <v>86</v>
      </c>
      <c r="AQ7" s="3" t="s">
        <v>86</v>
      </c>
      <c r="AR7" s="3" t="s">
        <v>4762</v>
      </c>
      <c r="AS7" s="3" t="s">
        <v>4762</v>
      </c>
      <c r="AT7" s="3" t="s">
        <v>102</v>
      </c>
      <c r="AU7" s="3" t="s">
        <v>102</v>
      </c>
      <c r="AV7" s="8">
        <v>0.02</v>
      </c>
      <c r="AW7" s="8">
        <v>0.02</v>
      </c>
      <c r="AX7" s="8">
        <v>0.04</v>
      </c>
      <c r="AY7" s="8">
        <v>0.18</v>
      </c>
      <c r="AZ7" s="2"/>
    </row>
    <row r="8" spans="1:52" x14ac:dyDescent="0.2">
      <c r="D8" s="1" t="s">
        <v>704</v>
      </c>
      <c r="E8" s="3" t="s">
        <v>705</v>
      </c>
      <c r="F8" s="3" t="s">
        <v>273</v>
      </c>
      <c r="G8" s="3" t="s">
        <v>89</v>
      </c>
      <c r="H8" s="3" t="s">
        <v>706</v>
      </c>
      <c r="I8" s="3" t="s">
        <v>1393</v>
      </c>
      <c r="J8" s="3" t="s">
        <v>1915</v>
      </c>
      <c r="K8" s="3" t="s">
        <v>276</v>
      </c>
      <c r="L8" s="3" t="s">
        <v>80</v>
      </c>
      <c r="M8" s="6">
        <v>0.80972222222222223</v>
      </c>
      <c r="N8" s="3" t="s">
        <v>4763</v>
      </c>
      <c r="O8" s="3" t="s">
        <v>708</v>
      </c>
      <c r="P8" s="3" t="s">
        <v>248</v>
      </c>
      <c r="Q8" s="3" t="s">
        <v>294</v>
      </c>
      <c r="R8" s="3" t="s">
        <v>431</v>
      </c>
      <c r="S8" s="3" t="s">
        <v>434</v>
      </c>
      <c r="T8" s="3" t="s">
        <v>529</v>
      </c>
      <c r="U8" s="3" t="s">
        <v>121</v>
      </c>
      <c r="V8" s="3" t="s">
        <v>4764</v>
      </c>
      <c r="W8" s="3" t="s">
        <v>86</v>
      </c>
      <c r="X8" s="3" t="s">
        <v>757</v>
      </c>
      <c r="Y8" s="3" t="s">
        <v>4765</v>
      </c>
      <c r="Z8" s="3" t="s">
        <v>149</v>
      </c>
      <c r="AA8" s="3" t="s">
        <v>263</v>
      </c>
      <c r="AB8" s="3" t="s">
        <v>112</v>
      </c>
      <c r="AC8" s="3" t="s">
        <v>347</v>
      </c>
      <c r="AD8" s="3" t="s">
        <v>4766</v>
      </c>
      <c r="AE8" s="3" t="s">
        <v>86</v>
      </c>
      <c r="AF8" s="3" t="s">
        <v>101</v>
      </c>
      <c r="AG8" s="3" t="s">
        <v>83</v>
      </c>
      <c r="AH8" s="3" t="s">
        <v>118</v>
      </c>
      <c r="AI8" s="3" t="s">
        <v>778</v>
      </c>
      <c r="AJ8" s="3" t="s">
        <v>207</v>
      </c>
      <c r="AK8" s="3" t="s">
        <v>207</v>
      </c>
      <c r="AL8" s="3" t="s">
        <v>683</v>
      </c>
      <c r="AM8" s="3" t="s">
        <v>683</v>
      </c>
      <c r="AN8" s="3" t="s">
        <v>112</v>
      </c>
      <c r="AO8" s="3" t="s">
        <v>112</v>
      </c>
      <c r="AP8" s="3" t="s">
        <v>86</v>
      </c>
      <c r="AQ8" s="3" t="s">
        <v>86</v>
      </c>
      <c r="AR8" s="3" t="s">
        <v>1920</v>
      </c>
      <c r="AS8" s="3" t="s">
        <v>1920</v>
      </c>
      <c r="AT8" s="3" t="s">
        <v>139</v>
      </c>
      <c r="AU8" s="3" t="s">
        <v>139</v>
      </c>
      <c r="AV8" s="8">
        <v>0.1</v>
      </c>
      <c r="AW8" s="8">
        <v>0.14000000000000001</v>
      </c>
      <c r="AX8" s="8">
        <v>0.18</v>
      </c>
      <c r="AY8" s="8">
        <v>0.57999999999999996</v>
      </c>
      <c r="AZ8" s="2"/>
    </row>
    <row r="9" spans="1:52" x14ac:dyDescent="0.2">
      <c r="D9" s="1" t="s">
        <v>2226</v>
      </c>
      <c r="E9" s="3" t="s">
        <v>76</v>
      </c>
      <c r="F9" s="3" t="s">
        <v>658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0.80972222222222223</v>
      </c>
      <c r="N9" s="3" t="s">
        <v>4767</v>
      </c>
      <c r="O9" s="2"/>
      <c r="P9" s="3" t="s">
        <v>220</v>
      </c>
      <c r="Q9" s="3" t="s">
        <v>248</v>
      </c>
      <c r="R9" s="3" t="s">
        <v>185</v>
      </c>
      <c r="S9" s="3" t="s">
        <v>558</v>
      </c>
      <c r="T9" s="3" t="s">
        <v>186</v>
      </c>
      <c r="U9" s="3" t="s">
        <v>112</v>
      </c>
      <c r="V9" s="3">
        <f>-(0.04 %)</f>
        <v>-4.0000000000000002E-4</v>
      </c>
      <c r="W9" s="3" t="s">
        <v>4768</v>
      </c>
      <c r="X9" s="3" t="s">
        <v>828</v>
      </c>
      <c r="Y9" s="3" t="s">
        <v>1953</v>
      </c>
      <c r="Z9" s="3" t="s">
        <v>185</v>
      </c>
      <c r="AA9" s="3" t="s">
        <v>896</v>
      </c>
      <c r="AB9" s="3" t="s">
        <v>186</v>
      </c>
      <c r="AC9" s="3" t="s">
        <v>529</v>
      </c>
      <c r="AD9" s="3" t="s">
        <v>86</v>
      </c>
      <c r="AE9" s="3" t="s">
        <v>86</v>
      </c>
      <c r="AF9" s="3" t="s">
        <v>136</v>
      </c>
      <c r="AG9" s="3" t="s">
        <v>83</v>
      </c>
      <c r="AH9" s="3" t="s">
        <v>118</v>
      </c>
      <c r="AI9" s="3" t="s">
        <v>1429</v>
      </c>
      <c r="AJ9" s="3" t="s">
        <v>586</v>
      </c>
      <c r="AK9" s="3" t="s">
        <v>586</v>
      </c>
      <c r="AL9" s="3" t="s">
        <v>185</v>
      </c>
      <c r="AM9" s="3" t="s">
        <v>185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4762</v>
      </c>
      <c r="AS9" s="3" t="s">
        <v>4762</v>
      </c>
      <c r="AT9" s="3" t="s">
        <v>1429</v>
      </c>
      <c r="AU9" s="3" t="s">
        <v>1429</v>
      </c>
      <c r="AV9" s="8">
        <v>0.03</v>
      </c>
      <c r="AW9" s="8">
        <v>0.06</v>
      </c>
      <c r="AX9" s="8">
        <v>0.1</v>
      </c>
      <c r="AY9" s="8">
        <v>0.25</v>
      </c>
      <c r="AZ9" s="2"/>
    </row>
    <row r="10" spans="1:52" x14ac:dyDescent="0.2">
      <c r="D10" s="1" t="s">
        <v>4769</v>
      </c>
      <c r="E10" s="3" t="s">
        <v>76</v>
      </c>
      <c r="F10" s="3" t="s">
        <v>4770</v>
      </c>
      <c r="G10" s="3" t="s">
        <v>130</v>
      </c>
      <c r="H10" s="2"/>
      <c r="I10" s="2"/>
      <c r="J10" s="2"/>
      <c r="K10" s="3" t="s">
        <v>79</v>
      </c>
      <c r="L10" s="3" t="s">
        <v>161</v>
      </c>
      <c r="M10" s="6">
        <v>0.80972222222222223</v>
      </c>
      <c r="N10" s="3" t="s">
        <v>4771</v>
      </c>
      <c r="O10" s="2"/>
      <c r="P10" s="3" t="s">
        <v>211</v>
      </c>
      <c r="Q10" s="3" t="s">
        <v>385</v>
      </c>
      <c r="R10" s="3" t="s">
        <v>490</v>
      </c>
      <c r="S10" s="3" t="s">
        <v>498</v>
      </c>
      <c r="T10" s="3" t="s">
        <v>133</v>
      </c>
      <c r="U10" s="3" t="s">
        <v>133</v>
      </c>
      <c r="V10" s="3" t="s">
        <v>4772</v>
      </c>
      <c r="W10" s="3" t="s">
        <v>4773</v>
      </c>
      <c r="X10" s="3" t="s">
        <v>634</v>
      </c>
      <c r="Y10" s="3" t="s">
        <v>4774</v>
      </c>
      <c r="Z10" s="3" t="s">
        <v>431</v>
      </c>
      <c r="AA10" s="3" t="s">
        <v>683</v>
      </c>
      <c r="AB10" s="3" t="s">
        <v>186</v>
      </c>
      <c r="AC10" s="3" t="s">
        <v>132</v>
      </c>
      <c r="AD10" s="3" t="s">
        <v>86</v>
      </c>
      <c r="AE10" s="3" t="s">
        <v>86</v>
      </c>
      <c r="AF10" s="3" t="s">
        <v>136</v>
      </c>
      <c r="AG10" s="3" t="s">
        <v>290</v>
      </c>
      <c r="AH10" s="3" t="s">
        <v>407</v>
      </c>
      <c r="AI10" s="3" t="s">
        <v>572</v>
      </c>
      <c r="AJ10" s="3" t="s">
        <v>83</v>
      </c>
      <c r="AK10" s="3" t="s">
        <v>83</v>
      </c>
      <c r="AL10" s="3" t="s">
        <v>83</v>
      </c>
      <c r="AM10" s="3" t="s">
        <v>83</v>
      </c>
      <c r="AN10" s="3" t="s">
        <v>83</v>
      </c>
      <c r="AO10" s="3" t="s">
        <v>83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83</v>
      </c>
      <c r="AU10" s="3" t="s">
        <v>83</v>
      </c>
      <c r="AV10" s="8">
        <v>0.03</v>
      </c>
      <c r="AW10" s="8">
        <v>0.05</v>
      </c>
      <c r="AX10" s="8">
        <v>0.08</v>
      </c>
      <c r="AY10" s="8">
        <v>0.17</v>
      </c>
      <c r="AZ10" s="2"/>
    </row>
    <row r="11" spans="1:52" x14ac:dyDescent="0.2">
      <c r="D11" s="1" t="s">
        <v>1807</v>
      </c>
      <c r="E11" s="3" t="s">
        <v>76</v>
      </c>
      <c r="F11" s="3" t="s">
        <v>173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0.81041666666666667</v>
      </c>
      <c r="N11" s="3" t="s">
        <v>4775</v>
      </c>
      <c r="O11" s="2"/>
      <c r="P11" s="3" t="s">
        <v>279</v>
      </c>
      <c r="Q11" s="3" t="s">
        <v>2624</v>
      </c>
      <c r="R11" s="3" t="s">
        <v>373</v>
      </c>
      <c r="S11" s="3" t="s">
        <v>391</v>
      </c>
      <c r="T11" s="3" t="s">
        <v>158</v>
      </c>
      <c r="U11" s="3" t="s">
        <v>356</v>
      </c>
      <c r="V11" s="3" t="s">
        <v>4776</v>
      </c>
      <c r="W11" s="3" t="s">
        <v>4777</v>
      </c>
      <c r="X11" s="3" t="s">
        <v>2350</v>
      </c>
      <c r="Y11" s="3" t="s">
        <v>4778</v>
      </c>
      <c r="Z11" s="3" t="s">
        <v>310</v>
      </c>
      <c r="AA11" s="3" t="s">
        <v>423</v>
      </c>
      <c r="AB11" s="3" t="s">
        <v>759</v>
      </c>
      <c r="AC11" s="3" t="s">
        <v>434</v>
      </c>
      <c r="AD11" s="3" t="s">
        <v>4779</v>
      </c>
      <c r="AE11" s="3" t="s">
        <v>4780</v>
      </c>
      <c r="AF11" s="3" t="s">
        <v>101</v>
      </c>
      <c r="AG11" s="3" t="s">
        <v>913</v>
      </c>
      <c r="AH11" s="3" t="s">
        <v>313</v>
      </c>
      <c r="AI11" s="3" t="s">
        <v>2000</v>
      </c>
      <c r="AJ11" s="3" t="s">
        <v>137</v>
      </c>
      <c r="AK11" s="3" t="s">
        <v>137</v>
      </c>
      <c r="AL11" s="3" t="s">
        <v>111</v>
      </c>
      <c r="AM11" s="3" t="s">
        <v>111</v>
      </c>
      <c r="AN11" s="3" t="s">
        <v>178</v>
      </c>
      <c r="AO11" s="3" t="s">
        <v>178</v>
      </c>
      <c r="AP11" s="3" t="s">
        <v>86</v>
      </c>
      <c r="AQ11" s="3" t="s">
        <v>86</v>
      </c>
      <c r="AR11" s="3" t="s">
        <v>1920</v>
      </c>
      <c r="AS11" s="3" t="s">
        <v>1920</v>
      </c>
      <c r="AT11" s="3" t="s">
        <v>139</v>
      </c>
      <c r="AU11" s="3" t="s">
        <v>139</v>
      </c>
      <c r="AV11" s="8">
        <v>0.02</v>
      </c>
      <c r="AW11" s="8">
        <v>0.02</v>
      </c>
      <c r="AX11" s="8">
        <v>0.03</v>
      </c>
      <c r="AY11" s="8">
        <v>0.17</v>
      </c>
      <c r="AZ11" s="2"/>
    </row>
    <row r="12" spans="1:52" x14ac:dyDescent="0.2">
      <c r="D12" s="1" t="s">
        <v>587</v>
      </c>
      <c r="E12" s="3" t="s">
        <v>76</v>
      </c>
      <c r="F12" s="3" t="s">
        <v>588</v>
      </c>
      <c r="G12" s="3" t="s">
        <v>130</v>
      </c>
      <c r="H12" s="2"/>
      <c r="I12" s="2"/>
      <c r="J12" s="2"/>
      <c r="K12" s="3" t="s">
        <v>79</v>
      </c>
      <c r="L12" s="3" t="s">
        <v>80</v>
      </c>
      <c r="M12" s="6">
        <v>0.81111111111111101</v>
      </c>
      <c r="N12" s="3" t="s">
        <v>4781</v>
      </c>
      <c r="O12" s="2"/>
      <c r="P12" s="3" t="s">
        <v>797</v>
      </c>
      <c r="Q12" s="3" t="s">
        <v>83</v>
      </c>
      <c r="R12" s="3" t="s">
        <v>520</v>
      </c>
      <c r="S12" s="3" t="s">
        <v>83</v>
      </c>
      <c r="T12" s="3" t="s">
        <v>186</v>
      </c>
      <c r="U12" s="3" t="s">
        <v>83</v>
      </c>
      <c r="V12" s="3">
        <f>-(0.12 %)</f>
        <v>-1.1999999999999999E-3</v>
      </c>
      <c r="W12" s="3" t="s">
        <v>86</v>
      </c>
      <c r="X12" s="3" t="s">
        <v>2973</v>
      </c>
      <c r="Y12" s="3" t="s">
        <v>83</v>
      </c>
      <c r="Z12" s="3" t="s">
        <v>520</v>
      </c>
      <c r="AA12" s="3" t="s">
        <v>83</v>
      </c>
      <c r="AB12" s="3" t="s">
        <v>186</v>
      </c>
      <c r="AC12" s="3" t="s">
        <v>83</v>
      </c>
      <c r="AD12" s="3">
        <f>-(0.3 %)</f>
        <v>-3.0000000000000001E-3</v>
      </c>
      <c r="AE12" s="3" t="s">
        <v>86</v>
      </c>
      <c r="AF12" s="3" t="s">
        <v>101</v>
      </c>
      <c r="AG12" s="3" t="s">
        <v>83</v>
      </c>
      <c r="AH12" s="3" t="s">
        <v>314</v>
      </c>
      <c r="AI12" s="3" t="s">
        <v>83</v>
      </c>
      <c r="AJ12" s="3" t="s">
        <v>797</v>
      </c>
      <c r="AK12" s="3" t="s">
        <v>797</v>
      </c>
      <c r="AL12" s="3" t="s">
        <v>747</v>
      </c>
      <c r="AM12" s="3" t="s">
        <v>747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4762</v>
      </c>
      <c r="AS12" s="3" t="s">
        <v>4762</v>
      </c>
      <c r="AT12" s="3" t="s">
        <v>1429</v>
      </c>
      <c r="AU12" s="3" t="s">
        <v>1429</v>
      </c>
      <c r="AV12" s="8">
        <v>0.02</v>
      </c>
      <c r="AW12" s="8">
        <v>0.04</v>
      </c>
      <c r="AX12" s="8">
        <v>7.0000000000000007E-2</v>
      </c>
      <c r="AY12" s="8">
        <v>0.44</v>
      </c>
      <c r="AZ12" s="2"/>
    </row>
    <row r="13" spans="1:52" x14ac:dyDescent="0.2">
      <c r="D13" s="1" t="s">
        <v>4782</v>
      </c>
      <c r="E13" s="3" t="s">
        <v>76</v>
      </c>
      <c r="F13" s="3" t="s">
        <v>4783</v>
      </c>
      <c r="G13" s="3" t="s">
        <v>78</v>
      </c>
      <c r="H13" s="2"/>
      <c r="I13" s="2"/>
      <c r="J13" s="2"/>
      <c r="K13" s="3" t="s">
        <v>79</v>
      </c>
      <c r="L13" s="3" t="s">
        <v>80</v>
      </c>
      <c r="M13" s="6">
        <v>0.81111111111111101</v>
      </c>
      <c r="N13" s="3" t="s">
        <v>4784</v>
      </c>
      <c r="O13" s="2"/>
      <c r="P13" s="3" t="s">
        <v>728</v>
      </c>
      <c r="Q13" s="3" t="s">
        <v>1323</v>
      </c>
      <c r="R13" s="3" t="s">
        <v>3341</v>
      </c>
      <c r="S13" s="3" t="s">
        <v>4639</v>
      </c>
      <c r="T13" s="3" t="s">
        <v>146</v>
      </c>
      <c r="U13" s="3" t="s">
        <v>353</v>
      </c>
      <c r="V13" s="3" t="s">
        <v>4785</v>
      </c>
      <c r="W13" s="3">
        <f>-(0.27 %)</f>
        <v>-2.7000000000000001E-3</v>
      </c>
      <c r="X13" s="3" t="s">
        <v>545</v>
      </c>
      <c r="Y13" s="3" t="s">
        <v>83</v>
      </c>
      <c r="Z13" s="3" t="s">
        <v>1299</v>
      </c>
      <c r="AA13" s="3" t="s">
        <v>83</v>
      </c>
      <c r="AB13" s="3" t="s">
        <v>158</v>
      </c>
      <c r="AC13" s="3" t="s">
        <v>83</v>
      </c>
      <c r="AD13" s="3" t="s">
        <v>4786</v>
      </c>
      <c r="AE13" s="3" t="s">
        <v>86</v>
      </c>
      <c r="AF13" s="3" t="s">
        <v>101</v>
      </c>
      <c r="AG13" s="3" t="s">
        <v>83</v>
      </c>
      <c r="AH13" s="3" t="s">
        <v>155</v>
      </c>
      <c r="AI13" s="3" t="s">
        <v>83</v>
      </c>
      <c r="AJ13" s="3" t="s">
        <v>397</v>
      </c>
      <c r="AK13" s="3" t="s">
        <v>397</v>
      </c>
      <c r="AL13" s="3" t="s">
        <v>1292</v>
      </c>
      <c r="AM13" s="3" t="s">
        <v>1292</v>
      </c>
      <c r="AN13" s="3" t="s">
        <v>138</v>
      </c>
      <c r="AO13" s="3" t="s">
        <v>138</v>
      </c>
      <c r="AP13" s="3" t="s">
        <v>86</v>
      </c>
      <c r="AQ13" s="3" t="s">
        <v>86</v>
      </c>
      <c r="AR13" s="3" t="s">
        <v>1920</v>
      </c>
      <c r="AS13" s="3" t="s">
        <v>1920</v>
      </c>
      <c r="AT13" s="3" t="s">
        <v>102</v>
      </c>
      <c r="AU13" s="3" t="s">
        <v>102</v>
      </c>
      <c r="AV13" s="8">
        <v>0.1</v>
      </c>
      <c r="AW13" s="8">
        <v>0.11</v>
      </c>
      <c r="AX13" s="8">
        <v>0.13</v>
      </c>
      <c r="AY13" s="8">
        <v>0.14000000000000001</v>
      </c>
      <c r="AZ13" s="2"/>
    </row>
    <row r="14" spans="1:52" x14ac:dyDescent="0.2">
      <c r="D14" s="1" t="s">
        <v>535</v>
      </c>
      <c r="E14" s="3" t="s">
        <v>76</v>
      </c>
      <c r="F14" s="3" t="s">
        <v>536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0.81180555555555556</v>
      </c>
      <c r="N14" s="3" t="s">
        <v>4787</v>
      </c>
      <c r="O14" s="2"/>
      <c r="P14" s="3" t="s">
        <v>797</v>
      </c>
      <c r="Q14" s="3" t="s">
        <v>1868</v>
      </c>
      <c r="R14" s="3" t="s">
        <v>500</v>
      </c>
      <c r="S14" s="3" t="s">
        <v>105</v>
      </c>
      <c r="T14" s="3" t="s">
        <v>179</v>
      </c>
      <c r="U14" s="3" t="s">
        <v>121</v>
      </c>
      <c r="V14" s="3">
        <f>-(0.02 %)</f>
        <v>-2.0000000000000001E-4</v>
      </c>
      <c r="W14" s="3" t="s">
        <v>86</v>
      </c>
      <c r="X14" s="3" t="s">
        <v>2839</v>
      </c>
      <c r="Y14" s="3" t="s">
        <v>83</v>
      </c>
      <c r="Z14" s="3" t="s">
        <v>868</v>
      </c>
      <c r="AA14" s="3" t="s">
        <v>83</v>
      </c>
      <c r="AB14" s="3" t="s">
        <v>194</v>
      </c>
      <c r="AC14" s="3" t="s">
        <v>83</v>
      </c>
      <c r="AD14" s="3" t="s">
        <v>86</v>
      </c>
      <c r="AE14" s="3" t="s">
        <v>86</v>
      </c>
      <c r="AF14" s="3" t="s">
        <v>290</v>
      </c>
      <c r="AG14" s="3" t="s">
        <v>83</v>
      </c>
      <c r="AH14" s="3" t="s">
        <v>183</v>
      </c>
      <c r="AI14" s="3" t="s">
        <v>83</v>
      </c>
      <c r="AJ14" s="3" t="s">
        <v>709</v>
      </c>
      <c r="AK14" s="3" t="s">
        <v>709</v>
      </c>
      <c r="AL14" s="3" t="s">
        <v>868</v>
      </c>
      <c r="AM14" s="3" t="s">
        <v>868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4762</v>
      </c>
      <c r="AS14" s="3" t="s">
        <v>4762</v>
      </c>
      <c r="AT14" s="3" t="s">
        <v>1429</v>
      </c>
      <c r="AU14" s="3" t="s">
        <v>1429</v>
      </c>
      <c r="AV14" s="8">
        <v>0.01</v>
      </c>
      <c r="AW14" s="8">
        <v>0.01</v>
      </c>
      <c r="AX14" s="8">
        <v>0.03</v>
      </c>
      <c r="AY14" s="8">
        <v>0.18</v>
      </c>
      <c r="AZ14" s="2"/>
    </row>
    <row r="15" spans="1:52" x14ac:dyDescent="0.2">
      <c r="D15" s="1" t="s">
        <v>4788</v>
      </c>
      <c r="E15" s="3" t="s">
        <v>76</v>
      </c>
      <c r="F15" s="3" t="s">
        <v>4789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0.81180555555555556</v>
      </c>
      <c r="N15" s="3" t="s">
        <v>4790</v>
      </c>
      <c r="O15" s="2"/>
      <c r="P15" s="3" t="s">
        <v>797</v>
      </c>
      <c r="Q15" s="3" t="s">
        <v>83</v>
      </c>
      <c r="R15" s="3" t="s">
        <v>460</v>
      </c>
      <c r="S15" s="3" t="s">
        <v>83</v>
      </c>
      <c r="T15" s="3" t="s">
        <v>133</v>
      </c>
      <c r="U15" s="3" t="s">
        <v>83</v>
      </c>
      <c r="V15" s="3" t="s">
        <v>4791</v>
      </c>
      <c r="W15" s="3" t="s">
        <v>86</v>
      </c>
      <c r="X15" s="3" t="s">
        <v>2658</v>
      </c>
      <c r="Y15" s="3" t="s">
        <v>83</v>
      </c>
      <c r="Z15" s="3" t="s">
        <v>193</v>
      </c>
      <c r="AA15" s="3" t="s">
        <v>83</v>
      </c>
      <c r="AB15" s="3" t="s">
        <v>133</v>
      </c>
      <c r="AC15" s="3" t="s">
        <v>83</v>
      </c>
      <c r="AD15" s="3" t="s">
        <v>250</v>
      </c>
      <c r="AE15" s="3" t="s">
        <v>86</v>
      </c>
      <c r="AF15" s="3" t="s">
        <v>136</v>
      </c>
      <c r="AG15" s="3" t="s">
        <v>83</v>
      </c>
      <c r="AH15" s="3" t="s">
        <v>314</v>
      </c>
      <c r="AI15" s="3" t="s">
        <v>83</v>
      </c>
      <c r="AJ15" s="3" t="s">
        <v>709</v>
      </c>
      <c r="AK15" s="3" t="s">
        <v>709</v>
      </c>
      <c r="AL15" s="3" t="s">
        <v>376</v>
      </c>
      <c r="AM15" s="3" t="s">
        <v>376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4762</v>
      </c>
      <c r="AS15" s="3" t="s">
        <v>4762</v>
      </c>
      <c r="AT15" s="3" t="s">
        <v>1429</v>
      </c>
      <c r="AU15" s="3" t="s">
        <v>1429</v>
      </c>
      <c r="AV15" s="8">
        <v>0</v>
      </c>
      <c r="AW15" s="8">
        <v>0.01</v>
      </c>
      <c r="AX15" s="8">
        <v>0.02</v>
      </c>
      <c r="AY15" s="8">
        <v>0.06</v>
      </c>
      <c r="AZ15" s="2"/>
    </row>
    <row r="16" spans="1:52" x14ac:dyDescent="0.2">
      <c r="D16" s="1" t="s">
        <v>4792</v>
      </c>
      <c r="E16" s="3" t="s">
        <v>76</v>
      </c>
      <c r="F16" s="3" t="s">
        <v>3973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0.81180555555555556</v>
      </c>
      <c r="N16" s="3" t="s">
        <v>4793</v>
      </c>
      <c r="O16" s="2"/>
      <c r="P16" s="3" t="s">
        <v>987</v>
      </c>
      <c r="Q16" s="3" t="s">
        <v>83</v>
      </c>
      <c r="R16" s="3" t="s">
        <v>2628</v>
      </c>
      <c r="S16" s="3" t="s">
        <v>83</v>
      </c>
      <c r="T16" s="3" t="s">
        <v>558</v>
      </c>
      <c r="U16" s="3" t="s">
        <v>83</v>
      </c>
      <c r="V16" s="3" t="s">
        <v>4794</v>
      </c>
      <c r="W16" s="3" t="s">
        <v>86</v>
      </c>
      <c r="X16" s="3" t="s">
        <v>1290</v>
      </c>
      <c r="Y16" s="3" t="s">
        <v>3470</v>
      </c>
      <c r="Z16" s="3" t="s">
        <v>676</v>
      </c>
      <c r="AA16" s="3" t="s">
        <v>550</v>
      </c>
      <c r="AB16" s="3" t="s">
        <v>494</v>
      </c>
      <c r="AC16" s="3" t="s">
        <v>498</v>
      </c>
      <c r="AD16" s="3" t="s">
        <v>4795</v>
      </c>
      <c r="AE16" s="3" t="s">
        <v>4796</v>
      </c>
      <c r="AF16" s="3" t="s">
        <v>101</v>
      </c>
      <c r="AG16" s="3" t="s">
        <v>913</v>
      </c>
      <c r="AH16" s="3" t="s">
        <v>313</v>
      </c>
      <c r="AI16" s="3" t="s">
        <v>407</v>
      </c>
      <c r="AJ16" s="3" t="s">
        <v>1347</v>
      </c>
      <c r="AK16" s="3" t="s">
        <v>1347</v>
      </c>
      <c r="AL16" s="3" t="s">
        <v>380</v>
      </c>
      <c r="AM16" s="3" t="s">
        <v>380</v>
      </c>
      <c r="AN16" s="3" t="s">
        <v>216</v>
      </c>
      <c r="AO16" s="3" t="s">
        <v>216</v>
      </c>
      <c r="AP16" s="3" t="s">
        <v>86</v>
      </c>
      <c r="AQ16" s="3" t="s">
        <v>86</v>
      </c>
      <c r="AR16" s="3" t="s">
        <v>1920</v>
      </c>
      <c r="AS16" s="3" t="s">
        <v>1920</v>
      </c>
      <c r="AT16" s="3" t="s">
        <v>102</v>
      </c>
      <c r="AU16" s="3" t="s">
        <v>102</v>
      </c>
      <c r="AV16" s="8">
        <v>0.01</v>
      </c>
      <c r="AW16" s="8">
        <v>0.01</v>
      </c>
      <c r="AX16" s="8">
        <v>0.03</v>
      </c>
      <c r="AY16" s="8">
        <v>0.14000000000000001</v>
      </c>
      <c r="AZ16" s="2"/>
    </row>
    <row r="17" spans="4:52" x14ac:dyDescent="0.2">
      <c r="D17" s="1" t="s">
        <v>317</v>
      </c>
      <c r="E17" s="3" t="s">
        <v>76</v>
      </c>
      <c r="F17" s="3" t="s">
        <v>961</v>
      </c>
      <c r="G17" s="3" t="s">
        <v>78</v>
      </c>
      <c r="H17" s="2"/>
      <c r="I17" s="2"/>
      <c r="J17" s="2"/>
      <c r="K17" s="3" t="s">
        <v>79</v>
      </c>
      <c r="L17" s="3" t="s">
        <v>80</v>
      </c>
      <c r="M17" s="6">
        <v>0.8125</v>
      </c>
      <c r="N17" s="3" t="s">
        <v>4797</v>
      </c>
      <c r="O17" s="2"/>
      <c r="P17" s="3" t="s">
        <v>709</v>
      </c>
      <c r="Q17" s="3" t="s">
        <v>83</v>
      </c>
      <c r="R17" s="3" t="s">
        <v>694</v>
      </c>
      <c r="S17" s="3" t="s">
        <v>83</v>
      </c>
      <c r="T17" s="3" t="s">
        <v>186</v>
      </c>
      <c r="U17" s="3" t="s">
        <v>83</v>
      </c>
      <c r="V17" s="3" t="s">
        <v>86</v>
      </c>
      <c r="W17" s="3" t="s">
        <v>86</v>
      </c>
      <c r="X17" s="3" t="s">
        <v>1258</v>
      </c>
      <c r="Y17" s="3" t="s">
        <v>83</v>
      </c>
      <c r="Z17" s="3" t="s">
        <v>694</v>
      </c>
      <c r="AA17" s="3" t="s">
        <v>83</v>
      </c>
      <c r="AB17" s="3" t="s">
        <v>186</v>
      </c>
      <c r="AC17" s="3" t="s">
        <v>83</v>
      </c>
      <c r="AD17" s="3" t="s">
        <v>86</v>
      </c>
      <c r="AE17" s="3" t="s">
        <v>86</v>
      </c>
      <c r="AF17" s="3" t="s">
        <v>101</v>
      </c>
      <c r="AG17" s="3" t="s">
        <v>83</v>
      </c>
      <c r="AH17" s="3" t="s">
        <v>432</v>
      </c>
      <c r="AI17" s="3" t="s">
        <v>83</v>
      </c>
      <c r="AJ17" s="3" t="s">
        <v>143</v>
      </c>
      <c r="AK17" s="3" t="s">
        <v>143</v>
      </c>
      <c r="AL17" s="3" t="s">
        <v>694</v>
      </c>
      <c r="AM17" s="3" t="s">
        <v>694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1920</v>
      </c>
      <c r="AS17" s="3" t="s">
        <v>1920</v>
      </c>
      <c r="AT17" s="3" t="s">
        <v>102</v>
      </c>
      <c r="AU17" s="3" t="s">
        <v>102</v>
      </c>
      <c r="AV17" s="8">
        <v>0.02</v>
      </c>
      <c r="AW17" s="8">
        <v>0.03</v>
      </c>
      <c r="AX17" s="8">
        <v>0.04</v>
      </c>
      <c r="AY17" s="8">
        <v>0.16</v>
      </c>
      <c r="AZ17" s="2"/>
    </row>
    <row r="18" spans="4:52" x14ac:dyDescent="0.2">
      <c r="D18" s="1" t="s">
        <v>3361</v>
      </c>
      <c r="E18" s="3" t="s">
        <v>76</v>
      </c>
      <c r="F18" s="3" t="s">
        <v>218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0.81388888888888899</v>
      </c>
      <c r="N18" s="3" t="s">
        <v>4798</v>
      </c>
      <c r="O18" s="2"/>
      <c r="P18" s="3" t="s">
        <v>412</v>
      </c>
      <c r="Q18" s="3" t="s">
        <v>83</v>
      </c>
      <c r="R18" s="3" t="s">
        <v>1362</v>
      </c>
      <c r="S18" s="3" t="s">
        <v>83</v>
      </c>
      <c r="T18" s="3" t="s">
        <v>263</v>
      </c>
      <c r="U18" s="3" t="s">
        <v>83</v>
      </c>
      <c r="V18" s="3" t="s">
        <v>4799</v>
      </c>
      <c r="W18" s="3" t="s">
        <v>86</v>
      </c>
      <c r="X18" s="3" t="s">
        <v>2867</v>
      </c>
      <c r="Y18" s="3" t="s">
        <v>83</v>
      </c>
      <c r="Z18" s="3" t="s">
        <v>888</v>
      </c>
      <c r="AA18" s="3" t="s">
        <v>83</v>
      </c>
      <c r="AB18" s="3" t="s">
        <v>263</v>
      </c>
      <c r="AC18" s="3" t="s">
        <v>83</v>
      </c>
      <c r="AD18" s="3" t="s">
        <v>4800</v>
      </c>
      <c r="AE18" s="3" t="s">
        <v>86</v>
      </c>
      <c r="AF18" s="3" t="s">
        <v>117</v>
      </c>
      <c r="AG18" s="3" t="s">
        <v>83</v>
      </c>
      <c r="AH18" s="3" t="s">
        <v>118</v>
      </c>
      <c r="AI18" s="3" t="s">
        <v>83</v>
      </c>
      <c r="AJ18" s="3" t="s">
        <v>2212</v>
      </c>
      <c r="AK18" s="3" t="s">
        <v>2212</v>
      </c>
      <c r="AL18" s="3" t="s">
        <v>212</v>
      </c>
      <c r="AM18" s="3" t="s">
        <v>212</v>
      </c>
      <c r="AN18" s="3" t="s">
        <v>152</v>
      </c>
      <c r="AO18" s="3" t="s">
        <v>152</v>
      </c>
      <c r="AP18" s="3" t="s">
        <v>86</v>
      </c>
      <c r="AQ18" s="3" t="s">
        <v>86</v>
      </c>
      <c r="AR18" s="3" t="s">
        <v>1920</v>
      </c>
      <c r="AS18" s="3" t="s">
        <v>1920</v>
      </c>
      <c r="AT18" s="3" t="s">
        <v>1583</v>
      </c>
      <c r="AU18" s="3" t="s">
        <v>1583</v>
      </c>
      <c r="AV18" s="8">
        <v>0.01</v>
      </c>
      <c r="AW18" s="8">
        <v>0.03</v>
      </c>
      <c r="AX18" s="8">
        <v>0.06</v>
      </c>
      <c r="AY18" s="8">
        <v>0.14000000000000001</v>
      </c>
      <c r="AZ18" s="2"/>
    </row>
    <row r="19" spans="4:52" x14ac:dyDescent="0.2">
      <c r="D19" s="1" t="s">
        <v>1464</v>
      </c>
      <c r="E19" s="3" t="s">
        <v>76</v>
      </c>
      <c r="F19" s="3" t="s">
        <v>3406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0.81388888888888899</v>
      </c>
      <c r="N19" s="3" t="s">
        <v>4549</v>
      </c>
      <c r="O19" s="2"/>
      <c r="P19" s="3" t="s">
        <v>1522</v>
      </c>
      <c r="Q19" s="3" t="s">
        <v>83</v>
      </c>
      <c r="R19" s="3" t="s">
        <v>105</v>
      </c>
      <c r="S19" s="3" t="s">
        <v>83</v>
      </c>
      <c r="T19" s="3" t="s">
        <v>426</v>
      </c>
      <c r="U19" s="3" t="s">
        <v>83</v>
      </c>
      <c r="V19" s="3" t="s">
        <v>86</v>
      </c>
      <c r="W19" s="3" t="s">
        <v>86</v>
      </c>
      <c r="X19" s="3" t="s">
        <v>2985</v>
      </c>
      <c r="Y19" s="3" t="s">
        <v>83</v>
      </c>
      <c r="Z19" s="3" t="s">
        <v>288</v>
      </c>
      <c r="AA19" s="3" t="s">
        <v>83</v>
      </c>
      <c r="AB19" s="3" t="s">
        <v>135</v>
      </c>
      <c r="AC19" s="3" t="s">
        <v>83</v>
      </c>
      <c r="AD19" s="3" t="s">
        <v>86</v>
      </c>
      <c r="AE19" s="3" t="s">
        <v>86</v>
      </c>
      <c r="AF19" s="3" t="s">
        <v>117</v>
      </c>
      <c r="AG19" s="3" t="s">
        <v>83</v>
      </c>
      <c r="AH19" s="3" t="s">
        <v>155</v>
      </c>
      <c r="AI19" s="3" t="s">
        <v>83</v>
      </c>
      <c r="AJ19" s="3" t="s">
        <v>83</v>
      </c>
      <c r="AK19" s="3" t="s">
        <v>83</v>
      </c>
      <c r="AL19" s="3" t="s">
        <v>83</v>
      </c>
      <c r="AM19" s="3" t="s">
        <v>83</v>
      </c>
      <c r="AN19" s="3" t="s">
        <v>83</v>
      </c>
      <c r="AO19" s="3" t="s">
        <v>83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0.03</v>
      </c>
      <c r="AW19" s="8">
        <v>0.03</v>
      </c>
      <c r="AX19" s="8">
        <v>0.04</v>
      </c>
      <c r="AY19" s="8">
        <v>0.05</v>
      </c>
      <c r="AZ19" s="2"/>
    </row>
    <row r="20" spans="4:52" x14ac:dyDescent="0.2">
      <c r="D20" s="1" t="s">
        <v>4801</v>
      </c>
      <c r="E20" s="3" t="s">
        <v>76</v>
      </c>
      <c r="F20" s="3" t="s">
        <v>173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0.81527777777777777</v>
      </c>
      <c r="N20" s="3" t="s">
        <v>4802</v>
      </c>
      <c r="O20" s="2"/>
      <c r="P20" s="3" t="s">
        <v>332</v>
      </c>
      <c r="Q20" s="3" t="s">
        <v>83</v>
      </c>
      <c r="R20" s="3" t="s">
        <v>263</v>
      </c>
      <c r="S20" s="3" t="s">
        <v>83</v>
      </c>
      <c r="T20" s="3" t="s">
        <v>112</v>
      </c>
      <c r="U20" s="3" t="s">
        <v>83</v>
      </c>
      <c r="V20" s="3" t="s">
        <v>4803</v>
      </c>
      <c r="W20" s="3" t="s">
        <v>86</v>
      </c>
      <c r="X20" s="3" t="s">
        <v>2610</v>
      </c>
      <c r="Y20" s="3" t="s">
        <v>83</v>
      </c>
      <c r="Z20" s="3" t="s">
        <v>144</v>
      </c>
      <c r="AA20" s="3" t="s">
        <v>83</v>
      </c>
      <c r="AB20" s="3" t="s">
        <v>115</v>
      </c>
      <c r="AC20" s="3" t="s">
        <v>83</v>
      </c>
      <c r="AD20" s="3" t="s">
        <v>4804</v>
      </c>
      <c r="AE20" s="3" t="s">
        <v>86</v>
      </c>
      <c r="AF20" s="3" t="s">
        <v>290</v>
      </c>
      <c r="AG20" s="3" t="s">
        <v>83</v>
      </c>
      <c r="AH20" s="3" t="s">
        <v>432</v>
      </c>
      <c r="AI20" s="3" t="s">
        <v>83</v>
      </c>
      <c r="AJ20" s="3" t="s">
        <v>1327</v>
      </c>
      <c r="AK20" s="3" t="s">
        <v>1327</v>
      </c>
      <c r="AL20" s="3" t="s">
        <v>144</v>
      </c>
      <c r="AM20" s="3" t="s">
        <v>144</v>
      </c>
      <c r="AN20" s="3" t="s">
        <v>133</v>
      </c>
      <c r="AO20" s="3" t="s">
        <v>133</v>
      </c>
      <c r="AP20" s="3" t="s">
        <v>86</v>
      </c>
      <c r="AQ20" s="3" t="s">
        <v>86</v>
      </c>
      <c r="AR20" s="3" t="s">
        <v>4762</v>
      </c>
      <c r="AS20" s="3" t="s">
        <v>4762</v>
      </c>
      <c r="AT20" s="3" t="s">
        <v>102</v>
      </c>
      <c r="AU20" s="3" t="s">
        <v>102</v>
      </c>
      <c r="AV20" s="8">
        <v>0.06</v>
      </c>
      <c r="AW20" s="8">
        <v>0.09</v>
      </c>
      <c r="AX20" s="8">
        <v>0.13</v>
      </c>
      <c r="AY20" s="8">
        <v>0.46</v>
      </c>
      <c r="AZ20" s="2"/>
    </row>
    <row r="21" spans="4:52" x14ac:dyDescent="0.2">
      <c r="D21" s="1" t="s">
        <v>4805</v>
      </c>
      <c r="E21" s="3" t="s">
        <v>76</v>
      </c>
      <c r="F21" s="3" t="s">
        <v>1097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0.81527777777777777</v>
      </c>
      <c r="N21" s="3" t="s">
        <v>4806</v>
      </c>
      <c r="O21" s="2"/>
      <c r="P21" s="3" t="s">
        <v>438</v>
      </c>
      <c r="Q21" s="3" t="s">
        <v>83</v>
      </c>
      <c r="R21" s="3" t="s">
        <v>105</v>
      </c>
      <c r="S21" s="3" t="s">
        <v>83</v>
      </c>
      <c r="T21" s="3" t="s">
        <v>426</v>
      </c>
      <c r="U21" s="3" t="s">
        <v>83</v>
      </c>
      <c r="V21" s="3" t="s">
        <v>2850</v>
      </c>
      <c r="W21" s="3" t="s">
        <v>86</v>
      </c>
      <c r="X21" s="3" t="s">
        <v>632</v>
      </c>
      <c r="Y21" s="3" t="s">
        <v>83</v>
      </c>
      <c r="Z21" s="3" t="s">
        <v>520</v>
      </c>
      <c r="AA21" s="3" t="s">
        <v>83</v>
      </c>
      <c r="AB21" s="3" t="s">
        <v>426</v>
      </c>
      <c r="AC21" s="3" t="s">
        <v>83</v>
      </c>
      <c r="AD21" s="3" t="s">
        <v>2698</v>
      </c>
      <c r="AE21" s="3" t="s">
        <v>86</v>
      </c>
      <c r="AF21" s="3" t="s">
        <v>101</v>
      </c>
      <c r="AG21" s="3" t="s">
        <v>83</v>
      </c>
      <c r="AH21" s="3" t="s">
        <v>118</v>
      </c>
      <c r="AI21" s="3" t="s">
        <v>83</v>
      </c>
      <c r="AJ21" s="3" t="s">
        <v>1054</v>
      </c>
      <c r="AK21" s="3" t="s">
        <v>1054</v>
      </c>
      <c r="AL21" s="3" t="s">
        <v>398</v>
      </c>
      <c r="AM21" s="3" t="s">
        <v>398</v>
      </c>
      <c r="AN21" s="3" t="s">
        <v>146</v>
      </c>
      <c r="AO21" s="3" t="s">
        <v>146</v>
      </c>
      <c r="AP21" s="3" t="s">
        <v>86</v>
      </c>
      <c r="AQ21" s="3" t="s">
        <v>86</v>
      </c>
      <c r="AR21" s="3" t="s">
        <v>1920</v>
      </c>
      <c r="AS21" s="3" t="s">
        <v>1920</v>
      </c>
      <c r="AT21" s="3" t="s">
        <v>1583</v>
      </c>
      <c r="AU21" s="3" t="s">
        <v>1583</v>
      </c>
      <c r="AV21" s="8">
        <v>0.03</v>
      </c>
      <c r="AW21" s="8">
        <v>0.04</v>
      </c>
      <c r="AX21" s="8">
        <v>0.06</v>
      </c>
      <c r="AY21" s="8">
        <v>0.28999999999999998</v>
      </c>
      <c r="AZ21" s="2"/>
    </row>
    <row r="22" spans="4:52" x14ac:dyDescent="0.2">
      <c r="D22" s="4" t="s">
        <v>618</v>
      </c>
      <c r="E22" s="3" t="s">
        <v>76</v>
      </c>
      <c r="F22" s="3" t="s">
        <v>564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0.81527777777777777</v>
      </c>
      <c r="N22" s="4" t="s">
        <v>4807</v>
      </c>
      <c r="O22" s="2"/>
      <c r="P22" s="3" t="s">
        <v>1343</v>
      </c>
      <c r="Q22" s="3" t="s">
        <v>83</v>
      </c>
      <c r="R22" s="3" t="s">
        <v>391</v>
      </c>
      <c r="S22" s="3" t="s">
        <v>83</v>
      </c>
      <c r="T22" s="3" t="s">
        <v>121</v>
      </c>
      <c r="U22" s="3" t="s">
        <v>83</v>
      </c>
      <c r="V22" s="3" t="s">
        <v>86</v>
      </c>
      <c r="W22" s="3" t="s">
        <v>86</v>
      </c>
      <c r="X22" s="3" t="s">
        <v>843</v>
      </c>
      <c r="Y22" s="3" t="s">
        <v>83</v>
      </c>
      <c r="Z22" s="3" t="s">
        <v>305</v>
      </c>
      <c r="AA22" s="3" t="s">
        <v>83</v>
      </c>
      <c r="AB22" s="3" t="s">
        <v>121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156</v>
      </c>
      <c r="AI22" s="3" t="s">
        <v>83</v>
      </c>
      <c r="AJ22" s="3" t="s">
        <v>248</v>
      </c>
      <c r="AK22" s="3" t="s">
        <v>248</v>
      </c>
      <c r="AL22" s="3" t="s">
        <v>1257</v>
      </c>
      <c r="AM22" s="3" t="s">
        <v>1257</v>
      </c>
      <c r="AN22" s="3" t="s">
        <v>121</v>
      </c>
      <c r="AO22" s="3" t="s">
        <v>121</v>
      </c>
      <c r="AP22" s="3" t="s">
        <v>86</v>
      </c>
      <c r="AQ22" s="3" t="s">
        <v>86</v>
      </c>
      <c r="AR22" s="3" t="s">
        <v>136</v>
      </c>
      <c r="AS22" s="3" t="s">
        <v>136</v>
      </c>
      <c r="AT22" s="3" t="s">
        <v>83</v>
      </c>
      <c r="AU22" s="3" t="s">
        <v>83</v>
      </c>
      <c r="AV22" s="8">
        <v>0</v>
      </c>
      <c r="AW22" s="8">
        <v>0</v>
      </c>
      <c r="AX22" s="8">
        <v>0</v>
      </c>
      <c r="AY22" s="8">
        <v>0.12</v>
      </c>
      <c r="AZ22" s="2"/>
    </row>
    <row r="23" spans="4:52" x14ac:dyDescent="0.2">
      <c r="D23" s="1" t="s">
        <v>4808</v>
      </c>
      <c r="E23" s="3" t="s">
        <v>76</v>
      </c>
      <c r="F23" s="3" t="s">
        <v>1964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0.81597222222222221</v>
      </c>
      <c r="N23" s="3" t="s">
        <v>4809</v>
      </c>
      <c r="O23" s="2"/>
      <c r="P23" s="3" t="s">
        <v>757</v>
      </c>
      <c r="Q23" s="3" t="s">
        <v>83</v>
      </c>
      <c r="R23" s="3" t="s">
        <v>818</v>
      </c>
      <c r="S23" s="3" t="s">
        <v>83</v>
      </c>
      <c r="T23" s="3" t="s">
        <v>133</v>
      </c>
      <c r="U23" s="3" t="s">
        <v>83</v>
      </c>
      <c r="V23" s="3" t="s">
        <v>4810</v>
      </c>
      <c r="W23" s="3" t="s">
        <v>86</v>
      </c>
      <c r="X23" s="3" t="s">
        <v>332</v>
      </c>
      <c r="Y23" s="3" t="s">
        <v>2839</v>
      </c>
      <c r="Z23" s="3" t="s">
        <v>144</v>
      </c>
      <c r="AA23" s="3" t="s">
        <v>558</v>
      </c>
      <c r="AB23" s="3" t="s">
        <v>179</v>
      </c>
      <c r="AC23" s="3" t="s">
        <v>529</v>
      </c>
      <c r="AD23" s="3" t="s">
        <v>4811</v>
      </c>
      <c r="AE23" s="3" t="s">
        <v>86</v>
      </c>
      <c r="AF23" s="3" t="s">
        <v>136</v>
      </c>
      <c r="AG23" s="3" t="s">
        <v>83</v>
      </c>
      <c r="AH23" s="3" t="s">
        <v>118</v>
      </c>
      <c r="AI23" s="3" t="s">
        <v>407</v>
      </c>
      <c r="AJ23" s="3" t="s">
        <v>93</v>
      </c>
      <c r="AK23" s="3" t="s">
        <v>93</v>
      </c>
      <c r="AL23" s="3" t="s">
        <v>617</v>
      </c>
      <c r="AM23" s="3" t="s">
        <v>617</v>
      </c>
      <c r="AN23" s="3" t="s">
        <v>392</v>
      </c>
      <c r="AO23" s="3" t="s">
        <v>392</v>
      </c>
      <c r="AP23" s="3" t="s">
        <v>86</v>
      </c>
      <c r="AQ23" s="3" t="s">
        <v>86</v>
      </c>
      <c r="AR23" s="3" t="s">
        <v>4762</v>
      </c>
      <c r="AS23" s="3" t="s">
        <v>4762</v>
      </c>
      <c r="AT23" s="3" t="s">
        <v>1583</v>
      </c>
      <c r="AU23" s="3" t="s">
        <v>1583</v>
      </c>
      <c r="AV23" s="8">
        <v>0.02</v>
      </c>
      <c r="AW23" s="8">
        <v>0.05</v>
      </c>
      <c r="AX23" s="8">
        <v>0.08</v>
      </c>
      <c r="AY23" s="8">
        <v>0.43</v>
      </c>
      <c r="AZ23" s="2"/>
    </row>
    <row r="24" spans="4:52" x14ac:dyDescent="0.2">
      <c r="D24" s="1" t="s">
        <v>3962</v>
      </c>
      <c r="E24" s="3" t="s">
        <v>76</v>
      </c>
      <c r="F24" s="3" t="s">
        <v>3503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0.81736111111111109</v>
      </c>
      <c r="N24" s="3" t="s">
        <v>4812</v>
      </c>
      <c r="O24" s="2"/>
      <c r="P24" s="3" t="s">
        <v>279</v>
      </c>
      <c r="Q24" s="3" t="s">
        <v>83</v>
      </c>
      <c r="R24" s="3" t="s">
        <v>982</v>
      </c>
      <c r="S24" s="3" t="s">
        <v>83</v>
      </c>
      <c r="T24" s="3" t="s">
        <v>504</v>
      </c>
      <c r="U24" s="3" t="s">
        <v>83</v>
      </c>
      <c r="V24" s="3" t="s">
        <v>4035</v>
      </c>
      <c r="W24" s="3" t="s">
        <v>86</v>
      </c>
      <c r="X24" s="3" t="s">
        <v>1335</v>
      </c>
      <c r="Y24" s="3" t="s">
        <v>83</v>
      </c>
      <c r="Z24" s="3" t="s">
        <v>677</v>
      </c>
      <c r="AA24" s="3" t="s">
        <v>83</v>
      </c>
      <c r="AB24" s="3" t="s">
        <v>356</v>
      </c>
      <c r="AC24" s="3" t="s">
        <v>83</v>
      </c>
      <c r="AD24" s="3" t="s">
        <v>86</v>
      </c>
      <c r="AE24" s="3" t="s">
        <v>86</v>
      </c>
      <c r="AF24" s="3" t="s">
        <v>101</v>
      </c>
      <c r="AG24" s="3" t="s">
        <v>83</v>
      </c>
      <c r="AH24" s="3" t="s">
        <v>313</v>
      </c>
      <c r="AI24" s="3" t="s">
        <v>83</v>
      </c>
      <c r="AJ24" s="3" t="s">
        <v>481</v>
      </c>
      <c r="AK24" s="3" t="s">
        <v>481</v>
      </c>
      <c r="AL24" s="3" t="s">
        <v>168</v>
      </c>
      <c r="AM24" s="3" t="s">
        <v>168</v>
      </c>
      <c r="AN24" s="3" t="s">
        <v>609</v>
      </c>
      <c r="AO24" s="3" t="s">
        <v>609</v>
      </c>
      <c r="AP24" s="3" t="s">
        <v>86</v>
      </c>
      <c r="AQ24" s="3" t="s">
        <v>86</v>
      </c>
      <c r="AR24" s="3" t="s">
        <v>1920</v>
      </c>
      <c r="AS24" s="3" t="s">
        <v>1920</v>
      </c>
      <c r="AT24" s="3" t="s">
        <v>139</v>
      </c>
      <c r="AU24" s="3" t="s">
        <v>139</v>
      </c>
      <c r="AV24" s="8">
        <v>0.03</v>
      </c>
      <c r="AW24" s="8">
        <v>0.04</v>
      </c>
      <c r="AX24" s="8">
        <v>0.05</v>
      </c>
      <c r="AY24" s="8">
        <v>0.3</v>
      </c>
      <c r="AZ24" s="2"/>
    </row>
    <row r="25" spans="4:52" x14ac:dyDescent="0.2">
      <c r="D25" s="1" t="s">
        <v>1077</v>
      </c>
      <c r="E25" s="3" t="s">
        <v>76</v>
      </c>
      <c r="F25" s="3" t="s">
        <v>1490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0.81805555555555554</v>
      </c>
      <c r="N25" s="3" t="s">
        <v>4813</v>
      </c>
      <c r="O25" s="2"/>
      <c r="P25" s="3" t="s">
        <v>797</v>
      </c>
      <c r="Q25" s="3" t="s">
        <v>402</v>
      </c>
      <c r="R25" s="3" t="s">
        <v>721</v>
      </c>
      <c r="S25" s="3" t="s">
        <v>494</v>
      </c>
      <c r="T25" s="3" t="s">
        <v>186</v>
      </c>
      <c r="U25" s="3" t="s">
        <v>179</v>
      </c>
      <c r="V25" s="3" t="s">
        <v>4814</v>
      </c>
      <c r="W25" s="3" t="s">
        <v>86</v>
      </c>
      <c r="X25" s="3" t="s">
        <v>4815</v>
      </c>
      <c r="Y25" s="3" t="s">
        <v>83</v>
      </c>
      <c r="Z25" s="3" t="s">
        <v>356</v>
      </c>
      <c r="AA25" s="3" t="s">
        <v>83</v>
      </c>
      <c r="AB25" s="3" t="s">
        <v>133</v>
      </c>
      <c r="AC25" s="3" t="s">
        <v>83</v>
      </c>
      <c r="AD25" s="3" t="s">
        <v>4816</v>
      </c>
      <c r="AE25" s="3" t="s">
        <v>86</v>
      </c>
      <c r="AF25" s="3" t="s">
        <v>290</v>
      </c>
      <c r="AG25" s="3" t="s">
        <v>83</v>
      </c>
      <c r="AH25" s="3" t="s">
        <v>2021</v>
      </c>
      <c r="AI25" s="3" t="s">
        <v>83</v>
      </c>
      <c r="AJ25" s="3" t="s">
        <v>1012</v>
      </c>
      <c r="AK25" s="3" t="s">
        <v>1012</v>
      </c>
      <c r="AL25" s="3" t="s">
        <v>356</v>
      </c>
      <c r="AM25" s="3" t="s">
        <v>356</v>
      </c>
      <c r="AN25" s="3" t="s">
        <v>133</v>
      </c>
      <c r="AO25" s="3" t="s">
        <v>133</v>
      </c>
      <c r="AP25" s="3" t="s">
        <v>86</v>
      </c>
      <c r="AQ25" s="3" t="s">
        <v>86</v>
      </c>
      <c r="AR25" s="3" t="s">
        <v>4762</v>
      </c>
      <c r="AS25" s="3" t="s">
        <v>4762</v>
      </c>
      <c r="AT25" s="3" t="s">
        <v>102</v>
      </c>
      <c r="AU25" s="3" t="s">
        <v>102</v>
      </c>
      <c r="AV25" s="8">
        <v>0.05</v>
      </c>
      <c r="AW25" s="8">
        <v>7.0000000000000007E-2</v>
      </c>
      <c r="AX25" s="8">
        <v>0.09</v>
      </c>
      <c r="AY25" s="8">
        <v>0.44</v>
      </c>
      <c r="AZ25" s="2"/>
    </row>
    <row r="26" spans="4:52" x14ac:dyDescent="0.2">
      <c r="D26" s="1" t="s">
        <v>1507</v>
      </c>
      <c r="E26" s="3" t="s">
        <v>76</v>
      </c>
      <c r="F26" s="3" t="s">
        <v>1508</v>
      </c>
      <c r="G26" s="3" t="s">
        <v>78</v>
      </c>
      <c r="H26" s="2"/>
      <c r="I26" s="2"/>
      <c r="J26" s="2"/>
      <c r="K26" s="3" t="s">
        <v>79</v>
      </c>
      <c r="L26" s="3" t="s">
        <v>80</v>
      </c>
      <c r="M26" s="6">
        <v>0.81874999999999998</v>
      </c>
      <c r="N26" s="3" t="s">
        <v>4817</v>
      </c>
      <c r="O26" s="2"/>
      <c r="P26" s="3" t="s">
        <v>248</v>
      </c>
      <c r="Q26" s="3" t="s">
        <v>1502</v>
      </c>
      <c r="R26" s="3" t="s">
        <v>193</v>
      </c>
      <c r="S26" s="3" t="s">
        <v>400</v>
      </c>
      <c r="T26" s="3" t="s">
        <v>347</v>
      </c>
      <c r="U26" s="3" t="s">
        <v>529</v>
      </c>
      <c r="V26" s="3" t="s">
        <v>2886</v>
      </c>
      <c r="W26" s="3" t="s">
        <v>4818</v>
      </c>
      <c r="X26" s="3" t="s">
        <v>728</v>
      </c>
      <c r="Y26" s="3" t="s">
        <v>2416</v>
      </c>
      <c r="Z26" s="3" t="s">
        <v>280</v>
      </c>
      <c r="AA26" s="3" t="s">
        <v>1011</v>
      </c>
      <c r="AB26" s="3" t="s">
        <v>392</v>
      </c>
      <c r="AC26" s="3" t="s">
        <v>149</v>
      </c>
      <c r="AD26" s="3" t="s">
        <v>4819</v>
      </c>
      <c r="AE26" s="3" t="s">
        <v>86</v>
      </c>
      <c r="AF26" s="3" t="s">
        <v>136</v>
      </c>
      <c r="AG26" s="3" t="s">
        <v>83</v>
      </c>
      <c r="AH26" s="3" t="s">
        <v>183</v>
      </c>
      <c r="AI26" s="3" t="s">
        <v>83</v>
      </c>
      <c r="AJ26" s="3" t="s">
        <v>433</v>
      </c>
      <c r="AK26" s="3" t="s">
        <v>433</v>
      </c>
      <c r="AL26" s="3" t="s">
        <v>863</v>
      </c>
      <c r="AM26" s="3" t="s">
        <v>863</v>
      </c>
      <c r="AN26" s="3" t="s">
        <v>132</v>
      </c>
      <c r="AO26" s="3" t="s">
        <v>132</v>
      </c>
      <c r="AP26" s="3" t="s">
        <v>86</v>
      </c>
      <c r="AQ26" s="3" t="s">
        <v>86</v>
      </c>
      <c r="AR26" s="3" t="s">
        <v>1920</v>
      </c>
      <c r="AS26" s="3" t="s">
        <v>1920</v>
      </c>
      <c r="AT26" s="3" t="s">
        <v>102</v>
      </c>
      <c r="AU26" s="3" t="s">
        <v>102</v>
      </c>
      <c r="AV26" s="8">
        <v>0.03</v>
      </c>
      <c r="AW26" s="8">
        <v>0.04</v>
      </c>
      <c r="AX26" s="8">
        <v>0.05</v>
      </c>
      <c r="AY26" s="8">
        <v>0.21</v>
      </c>
      <c r="AZ26" s="2"/>
    </row>
    <row r="27" spans="4:52" x14ac:dyDescent="0.2">
      <c r="D27" s="1" t="s">
        <v>4453</v>
      </c>
      <c r="E27" s="3" t="s">
        <v>76</v>
      </c>
      <c r="F27" s="3" t="s">
        <v>4454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0.8208333333333333</v>
      </c>
      <c r="N27" s="3" t="s">
        <v>4820</v>
      </c>
      <c r="O27" s="2"/>
      <c r="P27" s="3" t="s">
        <v>422</v>
      </c>
      <c r="Q27" s="3" t="s">
        <v>83</v>
      </c>
      <c r="R27" s="3" t="s">
        <v>558</v>
      </c>
      <c r="S27" s="3" t="s">
        <v>83</v>
      </c>
      <c r="T27" s="3" t="s">
        <v>133</v>
      </c>
      <c r="U27" s="3" t="s">
        <v>83</v>
      </c>
      <c r="V27" s="3" t="s">
        <v>4821</v>
      </c>
      <c r="W27" s="3" t="s">
        <v>86</v>
      </c>
      <c r="X27" s="3" t="s">
        <v>1222</v>
      </c>
      <c r="Y27" s="3" t="s">
        <v>2074</v>
      </c>
      <c r="Z27" s="3" t="s">
        <v>440</v>
      </c>
      <c r="AA27" s="3" t="s">
        <v>617</v>
      </c>
      <c r="AB27" s="3" t="s">
        <v>186</v>
      </c>
      <c r="AC27" s="3" t="s">
        <v>158</v>
      </c>
      <c r="AD27" s="3" t="s">
        <v>4822</v>
      </c>
      <c r="AE27" s="3" t="s">
        <v>4823</v>
      </c>
      <c r="AF27" s="3" t="s">
        <v>101</v>
      </c>
      <c r="AG27" s="3" t="s">
        <v>290</v>
      </c>
      <c r="AH27" s="3" t="s">
        <v>118</v>
      </c>
      <c r="AI27" s="3" t="s">
        <v>362</v>
      </c>
      <c r="AJ27" s="3" t="s">
        <v>709</v>
      </c>
      <c r="AK27" s="3" t="s">
        <v>709</v>
      </c>
      <c r="AL27" s="3" t="s">
        <v>145</v>
      </c>
      <c r="AM27" s="3" t="s">
        <v>145</v>
      </c>
      <c r="AN27" s="3" t="s">
        <v>85</v>
      </c>
      <c r="AO27" s="3" t="s">
        <v>85</v>
      </c>
      <c r="AP27" s="3" t="s">
        <v>86</v>
      </c>
      <c r="AQ27" s="3" t="s">
        <v>86</v>
      </c>
      <c r="AR27" s="3" t="s">
        <v>1920</v>
      </c>
      <c r="AS27" s="3" t="s">
        <v>1920</v>
      </c>
      <c r="AT27" s="3" t="s">
        <v>1429</v>
      </c>
      <c r="AU27" s="3" t="s">
        <v>1429</v>
      </c>
      <c r="AV27" s="8">
        <v>0.22</v>
      </c>
      <c r="AW27" s="8">
        <v>0.27</v>
      </c>
      <c r="AX27" s="8">
        <v>0.34</v>
      </c>
      <c r="AY27" s="8">
        <v>0.56000000000000005</v>
      </c>
      <c r="AZ27" s="2"/>
    </row>
    <row r="28" spans="4:52" x14ac:dyDescent="0.2">
      <c r="D28" s="1" t="s">
        <v>2993</v>
      </c>
      <c r="E28" s="3" t="s">
        <v>76</v>
      </c>
      <c r="F28" s="3" t="s">
        <v>173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0.82152777777777775</v>
      </c>
      <c r="N28" s="3" t="s">
        <v>4824</v>
      </c>
      <c r="O28" s="2"/>
      <c r="P28" s="3" t="s">
        <v>728</v>
      </c>
      <c r="Q28" s="3" t="s">
        <v>83</v>
      </c>
      <c r="R28" s="3" t="s">
        <v>145</v>
      </c>
      <c r="S28" s="3" t="s">
        <v>83</v>
      </c>
      <c r="T28" s="3" t="s">
        <v>529</v>
      </c>
      <c r="U28" s="3" t="s">
        <v>83</v>
      </c>
      <c r="V28" s="3" t="s">
        <v>4825</v>
      </c>
      <c r="W28" s="3" t="s">
        <v>86</v>
      </c>
      <c r="X28" s="3" t="s">
        <v>399</v>
      </c>
      <c r="Y28" s="3" t="s">
        <v>4826</v>
      </c>
      <c r="Z28" s="3" t="s">
        <v>440</v>
      </c>
      <c r="AA28" s="3" t="s">
        <v>373</v>
      </c>
      <c r="AB28" s="3" t="s">
        <v>115</v>
      </c>
      <c r="AC28" s="3" t="s">
        <v>135</v>
      </c>
      <c r="AD28" s="3" t="s">
        <v>4827</v>
      </c>
      <c r="AE28" s="3" t="s">
        <v>4828</v>
      </c>
      <c r="AF28" s="3" t="s">
        <v>101</v>
      </c>
      <c r="AG28" s="3" t="s">
        <v>290</v>
      </c>
      <c r="AH28" s="3" t="s">
        <v>432</v>
      </c>
      <c r="AI28" s="3" t="s">
        <v>362</v>
      </c>
      <c r="AJ28" s="3" t="s">
        <v>279</v>
      </c>
      <c r="AK28" s="3" t="s">
        <v>279</v>
      </c>
      <c r="AL28" s="3" t="s">
        <v>896</v>
      </c>
      <c r="AM28" s="3" t="s">
        <v>896</v>
      </c>
      <c r="AN28" s="3" t="s">
        <v>529</v>
      </c>
      <c r="AO28" s="3" t="s">
        <v>529</v>
      </c>
      <c r="AP28" s="3" t="s">
        <v>86</v>
      </c>
      <c r="AQ28" s="3" t="s">
        <v>86</v>
      </c>
      <c r="AR28" s="3" t="s">
        <v>4762</v>
      </c>
      <c r="AS28" s="3" t="s">
        <v>4762</v>
      </c>
      <c r="AT28" s="3" t="s">
        <v>1429</v>
      </c>
      <c r="AU28" s="3" t="s">
        <v>1429</v>
      </c>
      <c r="AV28" s="8">
        <v>0.06</v>
      </c>
      <c r="AW28" s="8">
        <v>7.0000000000000007E-2</v>
      </c>
      <c r="AX28" s="8">
        <v>0.09</v>
      </c>
      <c r="AY28" s="8">
        <v>0.24</v>
      </c>
      <c r="AZ28" s="2"/>
    </row>
    <row r="29" spans="4:52" x14ac:dyDescent="0.2">
      <c r="D29" s="1" t="s">
        <v>1857</v>
      </c>
      <c r="E29" s="3" t="s">
        <v>76</v>
      </c>
      <c r="F29" s="3" t="s">
        <v>4829</v>
      </c>
      <c r="G29" s="3" t="s">
        <v>78</v>
      </c>
      <c r="H29" s="2"/>
      <c r="I29" s="2"/>
      <c r="J29" s="2"/>
      <c r="K29" s="3" t="s">
        <v>79</v>
      </c>
      <c r="L29" s="3" t="s">
        <v>80</v>
      </c>
      <c r="M29" s="6">
        <v>0.82361111111111107</v>
      </c>
      <c r="N29" s="3" t="s">
        <v>4830</v>
      </c>
      <c r="O29" s="2"/>
      <c r="P29" s="3" t="s">
        <v>438</v>
      </c>
      <c r="Q29" s="3" t="s">
        <v>1347</v>
      </c>
      <c r="R29" s="3" t="s">
        <v>288</v>
      </c>
      <c r="S29" s="3" t="s">
        <v>192</v>
      </c>
      <c r="T29" s="3" t="s">
        <v>121</v>
      </c>
      <c r="U29" s="3" t="s">
        <v>347</v>
      </c>
      <c r="V29" s="3" t="s">
        <v>4831</v>
      </c>
      <c r="W29" s="3" t="s">
        <v>86</v>
      </c>
      <c r="X29" s="3" t="s">
        <v>385</v>
      </c>
      <c r="Y29" s="3" t="s">
        <v>83</v>
      </c>
      <c r="Z29" s="3" t="s">
        <v>105</v>
      </c>
      <c r="AA29" s="3" t="s">
        <v>83</v>
      </c>
      <c r="AB29" s="3" t="s">
        <v>186</v>
      </c>
      <c r="AC29" s="3" t="s">
        <v>83</v>
      </c>
      <c r="AD29" s="3" t="s">
        <v>4832</v>
      </c>
      <c r="AE29" s="3" t="s">
        <v>86</v>
      </c>
      <c r="AF29" s="3" t="s">
        <v>101</v>
      </c>
      <c r="AG29" s="3" t="s">
        <v>83</v>
      </c>
      <c r="AH29" s="3" t="s">
        <v>313</v>
      </c>
      <c r="AI29" s="3" t="s">
        <v>83</v>
      </c>
      <c r="AJ29" s="3" t="s">
        <v>190</v>
      </c>
      <c r="AK29" s="3" t="s">
        <v>190</v>
      </c>
      <c r="AL29" s="3" t="s">
        <v>105</v>
      </c>
      <c r="AM29" s="3" t="s">
        <v>105</v>
      </c>
      <c r="AN29" s="3" t="s">
        <v>121</v>
      </c>
      <c r="AO29" s="3" t="s">
        <v>121</v>
      </c>
      <c r="AP29" s="3" t="s">
        <v>86</v>
      </c>
      <c r="AQ29" s="3" t="s">
        <v>86</v>
      </c>
      <c r="AR29" s="3" t="s">
        <v>1920</v>
      </c>
      <c r="AS29" s="3" t="s">
        <v>1920</v>
      </c>
      <c r="AT29" s="3" t="s">
        <v>139</v>
      </c>
      <c r="AU29" s="3" t="s">
        <v>139</v>
      </c>
      <c r="AV29" s="8">
        <v>0</v>
      </c>
      <c r="AW29" s="8">
        <v>0</v>
      </c>
      <c r="AX29" s="8">
        <v>0.01</v>
      </c>
      <c r="AY29" s="8">
        <v>0.12</v>
      </c>
      <c r="AZ29" s="2"/>
    </row>
    <row r="30" spans="4:52" x14ac:dyDescent="0.2">
      <c r="D30" s="1" t="s">
        <v>641</v>
      </c>
      <c r="E30" s="3" t="s">
        <v>76</v>
      </c>
      <c r="F30" s="3" t="s">
        <v>88</v>
      </c>
      <c r="G30" s="3" t="s">
        <v>468</v>
      </c>
      <c r="H30" s="2"/>
      <c r="I30" s="2"/>
      <c r="J30" s="2"/>
      <c r="K30" s="3" t="s">
        <v>79</v>
      </c>
      <c r="L30" s="2"/>
      <c r="M30" s="6">
        <v>0.82708333333333339</v>
      </c>
      <c r="N30" s="3" t="s">
        <v>4833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4:52" x14ac:dyDescent="0.2">
      <c r="D31" s="1" t="s">
        <v>3813</v>
      </c>
      <c r="E31" s="3" t="s">
        <v>76</v>
      </c>
      <c r="F31" s="3" t="s">
        <v>2373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0.82916666666666661</v>
      </c>
      <c r="N31" s="3" t="s">
        <v>4834</v>
      </c>
      <c r="O31" s="2"/>
      <c r="P31" s="3" t="s">
        <v>220</v>
      </c>
      <c r="Q31" s="3" t="s">
        <v>83</v>
      </c>
      <c r="R31" s="3" t="s">
        <v>558</v>
      </c>
      <c r="S31" s="3" t="s">
        <v>83</v>
      </c>
      <c r="T31" s="3" t="s">
        <v>112</v>
      </c>
      <c r="U31" s="3" t="s">
        <v>83</v>
      </c>
      <c r="V31" s="3" t="s">
        <v>4835</v>
      </c>
      <c r="W31" s="3" t="s">
        <v>86</v>
      </c>
      <c r="X31" s="3" t="s">
        <v>1658</v>
      </c>
      <c r="Y31" s="3" t="s">
        <v>4836</v>
      </c>
      <c r="Z31" s="3" t="s">
        <v>818</v>
      </c>
      <c r="AA31" s="3" t="s">
        <v>1035</v>
      </c>
      <c r="AB31" s="3" t="s">
        <v>112</v>
      </c>
      <c r="AC31" s="3" t="s">
        <v>112</v>
      </c>
      <c r="AD31" s="3" t="s">
        <v>4837</v>
      </c>
      <c r="AE31" s="3" t="s">
        <v>86</v>
      </c>
      <c r="AF31" s="3" t="s">
        <v>290</v>
      </c>
      <c r="AG31" s="3" t="s">
        <v>913</v>
      </c>
      <c r="AH31" s="3" t="s">
        <v>432</v>
      </c>
      <c r="AI31" s="3" t="s">
        <v>118</v>
      </c>
      <c r="AJ31" s="3" t="s">
        <v>1084</v>
      </c>
      <c r="AK31" s="3" t="s">
        <v>1084</v>
      </c>
      <c r="AL31" s="3" t="s">
        <v>896</v>
      </c>
      <c r="AM31" s="3" t="s">
        <v>896</v>
      </c>
      <c r="AN31" s="3" t="s">
        <v>529</v>
      </c>
      <c r="AO31" s="3" t="s">
        <v>529</v>
      </c>
      <c r="AP31" s="3" t="s">
        <v>86</v>
      </c>
      <c r="AQ31" s="3" t="s">
        <v>86</v>
      </c>
      <c r="AR31" s="3" t="s">
        <v>4762</v>
      </c>
      <c r="AS31" s="3" t="s">
        <v>4762</v>
      </c>
      <c r="AT31" s="3" t="s">
        <v>102</v>
      </c>
      <c r="AU31" s="3" t="s">
        <v>102</v>
      </c>
      <c r="AV31" s="8">
        <v>0.02</v>
      </c>
      <c r="AW31" s="8">
        <v>0.02</v>
      </c>
      <c r="AX31" s="8">
        <v>0.04</v>
      </c>
      <c r="AY31" s="8">
        <v>0.19</v>
      </c>
      <c r="AZ31" s="2"/>
    </row>
    <row r="32" spans="4:52" x14ac:dyDescent="0.2">
      <c r="D32" s="1" t="s">
        <v>2081</v>
      </c>
      <c r="E32" s="3" t="s">
        <v>76</v>
      </c>
      <c r="F32" s="3" t="s">
        <v>1524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0.8354166666666667</v>
      </c>
      <c r="N32" s="3" t="s">
        <v>4838</v>
      </c>
      <c r="O32" s="2"/>
      <c r="P32" s="3" t="s">
        <v>534</v>
      </c>
      <c r="Q32" s="3" t="s">
        <v>83</v>
      </c>
      <c r="R32" s="3" t="s">
        <v>575</v>
      </c>
      <c r="S32" s="3" t="s">
        <v>83</v>
      </c>
      <c r="T32" s="3" t="s">
        <v>121</v>
      </c>
      <c r="U32" s="3" t="s">
        <v>83</v>
      </c>
      <c r="V32" s="3">
        <f>-(0.45 %)</f>
        <v>-4.5000000000000005E-3</v>
      </c>
      <c r="W32" s="3" t="s">
        <v>86</v>
      </c>
      <c r="X32" s="3" t="s">
        <v>3470</v>
      </c>
      <c r="Y32" s="3" t="s">
        <v>83</v>
      </c>
      <c r="Z32" s="3" t="s">
        <v>575</v>
      </c>
      <c r="AA32" s="3" t="s">
        <v>83</v>
      </c>
      <c r="AB32" s="3" t="s">
        <v>121</v>
      </c>
      <c r="AC32" s="3" t="s">
        <v>83</v>
      </c>
      <c r="AD32" s="3" t="s">
        <v>4839</v>
      </c>
      <c r="AE32" s="3" t="s">
        <v>86</v>
      </c>
      <c r="AF32" s="3" t="s">
        <v>290</v>
      </c>
      <c r="AG32" s="3" t="s">
        <v>83</v>
      </c>
      <c r="AH32" s="3" t="s">
        <v>1429</v>
      </c>
      <c r="AI32" s="3" t="s">
        <v>83</v>
      </c>
      <c r="AJ32" s="3" t="s">
        <v>1462</v>
      </c>
      <c r="AK32" s="3" t="s">
        <v>1462</v>
      </c>
      <c r="AL32" s="3" t="s">
        <v>490</v>
      </c>
      <c r="AM32" s="3" t="s">
        <v>490</v>
      </c>
      <c r="AN32" s="3" t="s">
        <v>133</v>
      </c>
      <c r="AO32" s="3" t="s">
        <v>133</v>
      </c>
      <c r="AP32" s="3" t="s">
        <v>86</v>
      </c>
      <c r="AQ32" s="3" t="s">
        <v>86</v>
      </c>
      <c r="AR32" s="3" t="s">
        <v>4762</v>
      </c>
      <c r="AS32" s="3" t="s">
        <v>4762</v>
      </c>
      <c r="AT32" s="3" t="s">
        <v>139</v>
      </c>
      <c r="AU32" s="3" t="s">
        <v>139</v>
      </c>
      <c r="AV32" s="8">
        <v>0.01</v>
      </c>
      <c r="AW32" s="8">
        <v>0.01</v>
      </c>
      <c r="AX32" s="8">
        <v>0.02</v>
      </c>
      <c r="AY32" s="8">
        <v>0.12</v>
      </c>
      <c r="AZ32" s="2"/>
    </row>
    <row r="33" spans="4:52" x14ac:dyDescent="0.2">
      <c r="D33" s="1" t="s">
        <v>1139</v>
      </c>
      <c r="E33" s="3" t="s">
        <v>76</v>
      </c>
      <c r="F33" s="3" t="s">
        <v>1140</v>
      </c>
      <c r="G33" s="3" t="s">
        <v>130</v>
      </c>
      <c r="H33" s="2"/>
      <c r="I33" s="2"/>
      <c r="J33" s="2"/>
      <c r="K33" s="3" t="s">
        <v>79</v>
      </c>
      <c r="L33" s="3" t="s">
        <v>80</v>
      </c>
      <c r="M33" s="6">
        <v>0.84583333333333333</v>
      </c>
      <c r="N33" s="3" t="s">
        <v>4840</v>
      </c>
      <c r="O33" s="2"/>
      <c r="P33" s="3" t="s">
        <v>1692</v>
      </c>
      <c r="Q33" s="3" t="s">
        <v>83</v>
      </c>
      <c r="R33" s="3" t="s">
        <v>609</v>
      </c>
      <c r="S33" s="3" t="s">
        <v>83</v>
      </c>
      <c r="T33" s="3" t="s">
        <v>179</v>
      </c>
      <c r="U33" s="3" t="s">
        <v>83</v>
      </c>
      <c r="V33" s="3">
        <f>-(0.82 %)</f>
        <v>-8.199999999999999E-3</v>
      </c>
      <c r="W33" s="3" t="s">
        <v>86</v>
      </c>
      <c r="X33" s="3" t="s">
        <v>2353</v>
      </c>
      <c r="Y33" s="3" t="s">
        <v>83</v>
      </c>
      <c r="Z33" s="3" t="s">
        <v>441</v>
      </c>
      <c r="AA33" s="3" t="s">
        <v>83</v>
      </c>
      <c r="AB33" s="3" t="s">
        <v>357</v>
      </c>
      <c r="AC33" s="3" t="s">
        <v>83</v>
      </c>
      <c r="AD33" s="3">
        <f>-(0.61 %)</f>
        <v>-6.0999999999999995E-3</v>
      </c>
      <c r="AE33" s="3" t="s">
        <v>86</v>
      </c>
      <c r="AF33" s="3" t="s">
        <v>290</v>
      </c>
      <c r="AG33" s="3" t="s">
        <v>83</v>
      </c>
      <c r="AH33" s="3" t="s">
        <v>1256</v>
      </c>
      <c r="AI33" s="3" t="s">
        <v>83</v>
      </c>
      <c r="AJ33" s="3" t="s">
        <v>83</v>
      </c>
      <c r="AK33" s="3" t="s">
        <v>83</v>
      </c>
      <c r="AL33" s="3" t="s">
        <v>83</v>
      </c>
      <c r="AM33" s="3" t="s">
        <v>83</v>
      </c>
      <c r="AN33" s="3" t="s">
        <v>83</v>
      </c>
      <c r="AO33" s="3" t="s">
        <v>83</v>
      </c>
      <c r="AP33" s="3" t="s">
        <v>86</v>
      </c>
      <c r="AQ33" s="3" t="s">
        <v>86</v>
      </c>
      <c r="AR33" s="3" t="s">
        <v>83</v>
      </c>
      <c r="AS33" s="3" t="s">
        <v>83</v>
      </c>
      <c r="AT33" s="3" t="s">
        <v>83</v>
      </c>
      <c r="AU33" s="3" t="s">
        <v>83</v>
      </c>
      <c r="AV33" s="8">
        <v>0</v>
      </c>
      <c r="AW33" s="8">
        <v>0.01</v>
      </c>
      <c r="AX33" s="8">
        <v>0.09</v>
      </c>
      <c r="AY33" s="8">
        <v>0.15</v>
      </c>
      <c r="AZ33" s="2"/>
    </row>
    <row r="34" spans="4:52" x14ac:dyDescent="0.2">
      <c r="D34" s="1" t="s">
        <v>1380</v>
      </c>
      <c r="E34" s="3" t="s">
        <v>76</v>
      </c>
      <c r="F34" s="3" t="s">
        <v>1293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0.84722222222222221</v>
      </c>
      <c r="N34" s="3" t="s">
        <v>4841</v>
      </c>
      <c r="O34" s="2"/>
      <c r="P34" s="3" t="s">
        <v>688</v>
      </c>
      <c r="Q34" s="3" t="s">
        <v>83</v>
      </c>
      <c r="R34" s="3" t="s">
        <v>857</v>
      </c>
      <c r="S34" s="3" t="s">
        <v>83</v>
      </c>
      <c r="T34" s="3" t="s">
        <v>121</v>
      </c>
      <c r="U34" s="3" t="s">
        <v>83</v>
      </c>
      <c r="V34" s="3" t="s">
        <v>4842</v>
      </c>
      <c r="W34" s="3" t="s">
        <v>86</v>
      </c>
      <c r="X34" s="3" t="s">
        <v>82</v>
      </c>
      <c r="Y34" s="3" t="s">
        <v>83</v>
      </c>
      <c r="Z34" s="3" t="s">
        <v>645</v>
      </c>
      <c r="AA34" s="3" t="s">
        <v>83</v>
      </c>
      <c r="AB34" s="3" t="s">
        <v>112</v>
      </c>
      <c r="AC34" s="3" t="s">
        <v>83</v>
      </c>
      <c r="AD34" s="3" t="s">
        <v>3833</v>
      </c>
      <c r="AE34" s="3" t="s">
        <v>86</v>
      </c>
      <c r="AF34" s="3" t="s">
        <v>136</v>
      </c>
      <c r="AG34" s="3" t="s">
        <v>83</v>
      </c>
      <c r="AH34" s="3" t="s">
        <v>118</v>
      </c>
      <c r="AI34" s="3" t="s">
        <v>83</v>
      </c>
      <c r="AJ34" s="3" t="s">
        <v>83</v>
      </c>
      <c r="AK34" s="3" t="s">
        <v>83</v>
      </c>
      <c r="AL34" s="3" t="s">
        <v>83</v>
      </c>
      <c r="AM34" s="3" t="s">
        <v>83</v>
      </c>
      <c r="AN34" s="3" t="s">
        <v>83</v>
      </c>
      <c r="AO34" s="3" t="s">
        <v>83</v>
      </c>
      <c r="AP34" s="3" t="s">
        <v>86</v>
      </c>
      <c r="AQ34" s="3" t="s">
        <v>86</v>
      </c>
      <c r="AR34" s="3" t="s">
        <v>83</v>
      </c>
      <c r="AS34" s="3" t="s">
        <v>83</v>
      </c>
      <c r="AT34" s="3" t="s">
        <v>83</v>
      </c>
      <c r="AU34" s="3" t="s">
        <v>83</v>
      </c>
      <c r="AV34" s="8">
        <v>0</v>
      </c>
      <c r="AW34" s="8">
        <v>0</v>
      </c>
      <c r="AX34" s="8">
        <v>0.01</v>
      </c>
      <c r="AY34" s="8">
        <v>0.16</v>
      </c>
      <c r="AZ34" s="2"/>
    </row>
    <row r="35" spans="4:52" x14ac:dyDescent="0.2">
      <c r="D35" s="1" t="s">
        <v>2164</v>
      </c>
      <c r="E35" s="3" t="s">
        <v>76</v>
      </c>
      <c r="F35" s="3" t="s">
        <v>173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0.85277777777777775</v>
      </c>
      <c r="N35" s="3" t="s">
        <v>4843</v>
      </c>
      <c r="O35" s="2"/>
      <c r="P35" s="3" t="s">
        <v>720</v>
      </c>
      <c r="Q35" s="3" t="s">
        <v>83</v>
      </c>
      <c r="R35" s="3" t="s">
        <v>126</v>
      </c>
      <c r="S35" s="3" t="s">
        <v>83</v>
      </c>
      <c r="T35" s="3" t="s">
        <v>133</v>
      </c>
      <c r="U35" s="3" t="s">
        <v>83</v>
      </c>
      <c r="V35" s="3" t="s">
        <v>4844</v>
      </c>
      <c r="W35" s="3" t="s">
        <v>86</v>
      </c>
      <c r="X35" s="3" t="s">
        <v>524</v>
      </c>
      <c r="Y35" s="3" t="s">
        <v>83</v>
      </c>
      <c r="Z35" s="3" t="s">
        <v>868</v>
      </c>
      <c r="AA35" s="3" t="s">
        <v>83</v>
      </c>
      <c r="AB35" s="3" t="s">
        <v>392</v>
      </c>
      <c r="AC35" s="3" t="s">
        <v>83</v>
      </c>
      <c r="AD35" s="3" t="s">
        <v>86</v>
      </c>
      <c r="AE35" s="3" t="s">
        <v>86</v>
      </c>
      <c r="AF35" s="3" t="s">
        <v>290</v>
      </c>
      <c r="AG35" s="3" t="s">
        <v>83</v>
      </c>
      <c r="AH35" s="3" t="s">
        <v>102</v>
      </c>
      <c r="AI35" s="3" t="s">
        <v>83</v>
      </c>
      <c r="AJ35" s="3" t="s">
        <v>83</v>
      </c>
      <c r="AK35" s="3" t="s">
        <v>83</v>
      </c>
      <c r="AL35" s="3" t="s">
        <v>83</v>
      </c>
      <c r="AM35" s="3" t="s">
        <v>83</v>
      </c>
      <c r="AN35" s="3" t="s">
        <v>83</v>
      </c>
      <c r="AO35" s="3" t="s">
        <v>83</v>
      </c>
      <c r="AP35" s="3" t="s">
        <v>86</v>
      </c>
      <c r="AQ35" s="3" t="s">
        <v>86</v>
      </c>
      <c r="AR35" s="3" t="s">
        <v>83</v>
      </c>
      <c r="AS35" s="3" t="s">
        <v>83</v>
      </c>
      <c r="AT35" s="3" t="s">
        <v>83</v>
      </c>
      <c r="AU35" s="3" t="s">
        <v>83</v>
      </c>
      <c r="AV35" s="8">
        <v>0.01</v>
      </c>
      <c r="AW35" s="8">
        <v>0.02</v>
      </c>
      <c r="AX35" s="8">
        <v>0.03</v>
      </c>
      <c r="AY35" s="8">
        <v>0.25</v>
      </c>
      <c r="AZ35" s="2"/>
    </row>
    <row r="36" spans="4:52" x14ac:dyDescent="0.2">
      <c r="D36" s="1" t="s">
        <v>1312</v>
      </c>
      <c r="E36" s="3" t="s">
        <v>920</v>
      </c>
      <c r="F36" s="3" t="s">
        <v>1473</v>
      </c>
      <c r="G36" s="3" t="s">
        <v>78</v>
      </c>
      <c r="H36" s="2"/>
      <c r="I36" s="2"/>
      <c r="J36" s="2"/>
      <c r="K36" s="3" t="s">
        <v>79</v>
      </c>
      <c r="L36" s="3" t="s">
        <v>80</v>
      </c>
      <c r="M36" s="6">
        <v>0.8534722222222223</v>
      </c>
      <c r="N36" s="3" t="s">
        <v>4845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4:52" x14ac:dyDescent="0.2">
      <c r="D37" s="1" t="s">
        <v>4846</v>
      </c>
      <c r="E37" s="3" t="s">
        <v>76</v>
      </c>
      <c r="F37" s="3" t="s">
        <v>2636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0.8666666666666667</v>
      </c>
      <c r="N37" s="3" t="s">
        <v>4847</v>
      </c>
      <c r="O37" s="2"/>
      <c r="P37" s="3" t="s">
        <v>925</v>
      </c>
      <c r="Q37" s="3" t="s">
        <v>83</v>
      </c>
      <c r="R37" s="3" t="s">
        <v>281</v>
      </c>
      <c r="S37" s="3" t="s">
        <v>83</v>
      </c>
      <c r="T37" s="3" t="s">
        <v>133</v>
      </c>
      <c r="U37" s="3" t="s">
        <v>83</v>
      </c>
      <c r="V37" s="3" t="s">
        <v>4848</v>
      </c>
      <c r="W37" s="3" t="s">
        <v>86</v>
      </c>
      <c r="X37" s="3" t="s">
        <v>83</v>
      </c>
      <c r="Y37" s="3" t="s">
        <v>689</v>
      </c>
      <c r="Z37" s="3" t="s">
        <v>196</v>
      </c>
      <c r="AA37" s="3" t="s">
        <v>244</v>
      </c>
      <c r="AB37" s="3" t="s">
        <v>347</v>
      </c>
      <c r="AC37" s="3" t="s">
        <v>133</v>
      </c>
      <c r="AD37" s="3" t="s">
        <v>4849</v>
      </c>
      <c r="AE37" s="3" t="s">
        <v>86</v>
      </c>
      <c r="AF37" s="3" t="s">
        <v>83</v>
      </c>
      <c r="AG37" s="3" t="s">
        <v>154</v>
      </c>
      <c r="AH37" s="3" t="s">
        <v>83</v>
      </c>
      <c r="AI37" s="3" t="s">
        <v>83</v>
      </c>
      <c r="AJ37" s="3" t="s">
        <v>83</v>
      </c>
      <c r="AK37" s="3" t="s">
        <v>83</v>
      </c>
      <c r="AL37" s="3" t="s">
        <v>83</v>
      </c>
      <c r="AM37" s="3" t="s">
        <v>83</v>
      </c>
      <c r="AN37" s="3" t="s">
        <v>83</v>
      </c>
      <c r="AO37" s="3" t="s">
        <v>83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83</v>
      </c>
      <c r="AU37" s="3" t="s">
        <v>83</v>
      </c>
      <c r="AV37" s="8">
        <v>0</v>
      </c>
      <c r="AW37" s="8">
        <v>0</v>
      </c>
      <c r="AX37" s="8">
        <v>0.02</v>
      </c>
      <c r="AY37" s="8">
        <v>0.15</v>
      </c>
      <c r="AZ37" s="2"/>
    </row>
    <row r="38" spans="4:52" x14ac:dyDescent="0.2">
      <c r="D38" s="1" t="s">
        <v>4850</v>
      </c>
      <c r="E38" s="3" t="s">
        <v>76</v>
      </c>
      <c r="F38" s="3" t="s">
        <v>88</v>
      </c>
      <c r="G38" s="3" t="s">
        <v>468</v>
      </c>
      <c r="H38" s="2"/>
      <c r="I38" s="2"/>
      <c r="J38" s="2"/>
      <c r="K38" s="3" t="s">
        <v>79</v>
      </c>
      <c r="L38" s="2"/>
      <c r="M38" s="6">
        <v>0.86944444444444446</v>
      </c>
      <c r="N38" s="3" t="s">
        <v>4851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4:52" x14ac:dyDescent="0.2">
      <c r="D39" s="1" t="s">
        <v>4852</v>
      </c>
      <c r="E39" s="3" t="s">
        <v>76</v>
      </c>
      <c r="F39" s="3" t="s">
        <v>1949</v>
      </c>
      <c r="G39" s="3" t="s">
        <v>89</v>
      </c>
      <c r="H39" s="2"/>
      <c r="I39" s="2"/>
      <c r="J39" s="2"/>
      <c r="K39" s="3" t="s">
        <v>90</v>
      </c>
      <c r="L39" s="3" t="s">
        <v>80</v>
      </c>
      <c r="M39" s="6">
        <v>0.81874999999999998</v>
      </c>
      <c r="N39" s="3" t="s">
        <v>4853</v>
      </c>
      <c r="O39" s="2"/>
      <c r="P39" s="3" t="s">
        <v>248</v>
      </c>
      <c r="Q39" s="3" t="s">
        <v>83</v>
      </c>
      <c r="R39" s="3" t="s">
        <v>85</v>
      </c>
      <c r="S39" s="3" t="s">
        <v>83</v>
      </c>
      <c r="T39" s="3" t="s">
        <v>186</v>
      </c>
      <c r="U39" s="3" t="s">
        <v>83</v>
      </c>
      <c r="V39" s="3">
        <f>-(1.03 %)</f>
        <v>-1.03E-2</v>
      </c>
      <c r="W39" s="3" t="s">
        <v>86</v>
      </c>
      <c r="X39" s="3" t="s">
        <v>1607</v>
      </c>
      <c r="Y39" s="3" t="s">
        <v>83</v>
      </c>
      <c r="Z39" s="3" t="s">
        <v>525</v>
      </c>
      <c r="AA39" s="3" t="s">
        <v>83</v>
      </c>
      <c r="AB39" s="3" t="s">
        <v>121</v>
      </c>
      <c r="AC39" s="3" t="s">
        <v>83</v>
      </c>
      <c r="AD39" s="3" t="s">
        <v>86</v>
      </c>
      <c r="AE39" s="3" t="s">
        <v>86</v>
      </c>
      <c r="AF39" s="3" t="s">
        <v>101</v>
      </c>
      <c r="AG39" s="3" t="s">
        <v>83</v>
      </c>
      <c r="AH39" s="3" t="s">
        <v>155</v>
      </c>
      <c r="AI39" s="3" t="s">
        <v>83</v>
      </c>
      <c r="AJ39" s="3" t="s">
        <v>1587</v>
      </c>
      <c r="AK39" s="3" t="s">
        <v>1587</v>
      </c>
      <c r="AL39" s="3" t="s">
        <v>85</v>
      </c>
      <c r="AM39" s="3" t="s">
        <v>85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1920</v>
      </c>
      <c r="AS39" s="3" t="s">
        <v>1920</v>
      </c>
      <c r="AT39" s="3" t="s">
        <v>1429</v>
      </c>
      <c r="AU39" s="3" t="s">
        <v>1429</v>
      </c>
      <c r="AV39" s="8">
        <v>0.22</v>
      </c>
      <c r="AW39" s="8">
        <v>0.26</v>
      </c>
      <c r="AX39" s="8">
        <v>0.31</v>
      </c>
      <c r="AY39" s="8">
        <v>0.66</v>
      </c>
      <c r="AZ39" s="2"/>
    </row>
  </sheetData>
  <mergeCells count="1">
    <mergeCell ref="A3:B3"/>
  </mergeCells>
  <conditionalFormatting sqref="D1:D1048576">
    <cfRule type="duplicateValues" dxfId="12" priority="1"/>
  </conditionalFormatting>
  <hyperlinks>
    <hyperlink ref="F2" r:id="rId1" display="mailto:genorthix@yahoo.com" xr:uid="{71B9A757-21FD-3E4E-9226-1755B90DF1AB}"/>
    <hyperlink ref="D22" r:id="rId2" display="mailto:long12short4@gmail.com" xr:uid="{71FB1630-0CA2-BA42-9931-FAAB286E06C7}"/>
    <hyperlink ref="N22" r:id="rId3" display="mailto:long12short4@gmail.com" xr:uid="{E4BF2F42-2488-594F-869D-E0D3C1CE8A3E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2A2C-8300-6543-BABC-1E7B5F46DC6C}">
  <dimension ref="A1:AZ40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44279.751388888886</v>
      </c>
      <c r="J2" s="6">
        <v>0.88611111111111107</v>
      </c>
      <c r="K2" s="7">
        <v>0.13491898148148149</v>
      </c>
      <c r="L2" s="3">
        <v>47</v>
      </c>
      <c r="M2" s="3" t="s">
        <v>2199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4939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4940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36</v>
      </c>
      <c r="D5" s="1" t="s">
        <v>2342</v>
      </c>
      <c r="E5" s="3" t="s">
        <v>76</v>
      </c>
      <c r="F5" s="3" t="s">
        <v>1744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0.75138888888888899</v>
      </c>
      <c r="N5" s="3" t="s">
        <v>4856</v>
      </c>
      <c r="O5" s="2"/>
      <c r="P5" s="3" t="s">
        <v>220</v>
      </c>
      <c r="Q5" s="3" t="s">
        <v>83</v>
      </c>
      <c r="R5" s="3" t="s">
        <v>1288</v>
      </c>
      <c r="S5" s="3" t="s">
        <v>83</v>
      </c>
      <c r="T5" s="3" t="s">
        <v>179</v>
      </c>
      <c r="U5" s="3" t="s">
        <v>83</v>
      </c>
      <c r="V5" s="3" t="s">
        <v>4857</v>
      </c>
      <c r="W5" s="3" t="s">
        <v>86</v>
      </c>
      <c r="X5" s="3" t="s">
        <v>1962</v>
      </c>
      <c r="Y5" s="3" t="s">
        <v>83</v>
      </c>
      <c r="Z5" s="3" t="s">
        <v>3689</v>
      </c>
      <c r="AA5" s="3" t="s">
        <v>83</v>
      </c>
      <c r="AB5" s="3" t="s">
        <v>179</v>
      </c>
      <c r="AC5" s="3" t="s">
        <v>83</v>
      </c>
      <c r="AD5" s="3" t="s">
        <v>4858</v>
      </c>
      <c r="AE5" s="3" t="s">
        <v>86</v>
      </c>
      <c r="AF5" s="3" t="s">
        <v>290</v>
      </c>
      <c r="AG5" s="3" t="s">
        <v>83</v>
      </c>
      <c r="AH5" s="3" t="s">
        <v>432</v>
      </c>
      <c r="AI5" s="3" t="s">
        <v>83</v>
      </c>
      <c r="AJ5" s="3" t="s">
        <v>470</v>
      </c>
      <c r="AK5" s="3" t="s">
        <v>470</v>
      </c>
      <c r="AL5" s="3" t="s">
        <v>1289</v>
      </c>
      <c r="AM5" s="3" t="s">
        <v>1289</v>
      </c>
      <c r="AN5" s="3" t="s">
        <v>759</v>
      </c>
      <c r="AO5" s="3" t="s">
        <v>759</v>
      </c>
      <c r="AP5" s="3" t="s">
        <v>86</v>
      </c>
      <c r="AQ5" s="3" t="s">
        <v>86</v>
      </c>
      <c r="AR5" s="3" t="s">
        <v>4859</v>
      </c>
      <c r="AS5" s="3" t="s">
        <v>4859</v>
      </c>
      <c r="AT5" s="3" t="s">
        <v>83</v>
      </c>
      <c r="AU5" s="3" t="s">
        <v>83</v>
      </c>
      <c r="AV5" s="8">
        <v>0.01</v>
      </c>
      <c r="AW5" s="8">
        <v>0.03</v>
      </c>
      <c r="AX5" s="8">
        <v>0.06</v>
      </c>
      <c r="AY5" s="8">
        <v>0.31</v>
      </c>
      <c r="AZ5" s="2"/>
    </row>
    <row r="6" spans="1:52" x14ac:dyDescent="0.2">
      <c r="D6" s="1" t="s">
        <v>704</v>
      </c>
      <c r="E6" s="3" t="s">
        <v>272</v>
      </c>
      <c r="F6" s="3" t="s">
        <v>273</v>
      </c>
      <c r="G6" s="3" t="s">
        <v>89</v>
      </c>
      <c r="H6" s="3" t="s">
        <v>274</v>
      </c>
      <c r="I6" s="3" t="s">
        <v>275</v>
      </c>
      <c r="J6" s="3" t="s">
        <v>2859</v>
      </c>
      <c r="K6" s="3" t="s">
        <v>276</v>
      </c>
      <c r="L6" s="3" t="s">
        <v>80</v>
      </c>
      <c r="M6" s="6">
        <v>0.80625000000000002</v>
      </c>
      <c r="N6" s="3" t="s">
        <v>4860</v>
      </c>
      <c r="O6" s="3" t="s">
        <v>278</v>
      </c>
      <c r="P6" s="3" t="s">
        <v>524</v>
      </c>
      <c r="Q6" s="3" t="s">
        <v>1217</v>
      </c>
      <c r="R6" s="3" t="s">
        <v>446</v>
      </c>
      <c r="S6" s="3" t="s">
        <v>500</v>
      </c>
      <c r="T6" s="3" t="s">
        <v>112</v>
      </c>
      <c r="U6" s="3" t="s">
        <v>121</v>
      </c>
      <c r="V6" s="3" t="s">
        <v>4861</v>
      </c>
      <c r="W6" s="3" t="s">
        <v>86</v>
      </c>
      <c r="X6" s="3" t="s">
        <v>1054</v>
      </c>
      <c r="Y6" s="3" t="s">
        <v>83</v>
      </c>
      <c r="Z6" s="3" t="s">
        <v>446</v>
      </c>
      <c r="AA6" s="3" t="s">
        <v>83</v>
      </c>
      <c r="AB6" s="3" t="s">
        <v>121</v>
      </c>
      <c r="AC6" s="3" t="s">
        <v>83</v>
      </c>
      <c r="AD6" s="3" t="s">
        <v>4862</v>
      </c>
      <c r="AE6" s="3" t="s">
        <v>86</v>
      </c>
      <c r="AF6" s="3" t="s">
        <v>101</v>
      </c>
      <c r="AG6" s="3" t="s">
        <v>83</v>
      </c>
      <c r="AH6" s="3" t="s">
        <v>118</v>
      </c>
      <c r="AI6" s="3" t="s">
        <v>83</v>
      </c>
      <c r="AJ6" s="3" t="s">
        <v>842</v>
      </c>
      <c r="AK6" s="3" t="s">
        <v>842</v>
      </c>
      <c r="AL6" s="3" t="s">
        <v>446</v>
      </c>
      <c r="AM6" s="3" t="s">
        <v>446</v>
      </c>
      <c r="AN6" s="3" t="s">
        <v>121</v>
      </c>
      <c r="AO6" s="3" t="s">
        <v>121</v>
      </c>
      <c r="AP6" s="3" t="s">
        <v>86</v>
      </c>
      <c r="AQ6" s="3" t="s">
        <v>86</v>
      </c>
      <c r="AR6" s="3" t="s">
        <v>4859</v>
      </c>
      <c r="AS6" s="3" t="s">
        <v>4859</v>
      </c>
      <c r="AT6" s="3" t="s">
        <v>83</v>
      </c>
      <c r="AU6" s="3" t="s">
        <v>83</v>
      </c>
      <c r="AV6" s="8">
        <v>0.05</v>
      </c>
      <c r="AW6" s="8">
        <v>0.06</v>
      </c>
      <c r="AX6" s="8">
        <v>0.09</v>
      </c>
      <c r="AY6" s="8">
        <v>0.43</v>
      </c>
      <c r="AZ6" s="2"/>
    </row>
    <row r="7" spans="1:52" x14ac:dyDescent="0.2">
      <c r="D7" s="1" t="s">
        <v>317</v>
      </c>
      <c r="E7" s="3" t="s">
        <v>76</v>
      </c>
      <c r="F7" s="3" t="s">
        <v>1735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0.80694444444444446</v>
      </c>
      <c r="N7" s="3" t="s">
        <v>3711</v>
      </c>
      <c r="O7" s="2"/>
      <c r="P7" s="3" t="s">
        <v>167</v>
      </c>
      <c r="Q7" s="3" t="s">
        <v>573</v>
      </c>
      <c r="R7" s="3" t="s">
        <v>288</v>
      </c>
      <c r="S7" s="3" t="s">
        <v>126</v>
      </c>
      <c r="T7" s="3" t="s">
        <v>112</v>
      </c>
      <c r="U7" s="3" t="s">
        <v>121</v>
      </c>
      <c r="V7" s="3" t="s">
        <v>1554</v>
      </c>
      <c r="W7" s="3">
        <f>-(0.12 %)</f>
        <v>-1.1999999999999999E-3</v>
      </c>
      <c r="X7" s="3" t="s">
        <v>1615</v>
      </c>
      <c r="Y7" s="3" t="s">
        <v>4863</v>
      </c>
      <c r="Z7" s="3" t="s">
        <v>747</v>
      </c>
      <c r="AA7" s="3" t="s">
        <v>500</v>
      </c>
      <c r="AB7" s="3" t="s">
        <v>121</v>
      </c>
      <c r="AC7" s="3" t="s">
        <v>347</v>
      </c>
      <c r="AD7" s="3" t="s">
        <v>1716</v>
      </c>
      <c r="AE7" s="3">
        <f>-(1.61 %)</f>
        <v>-1.61E-2</v>
      </c>
      <c r="AF7" s="3" t="s">
        <v>290</v>
      </c>
      <c r="AG7" s="3" t="s">
        <v>913</v>
      </c>
      <c r="AH7" s="3" t="s">
        <v>313</v>
      </c>
      <c r="AI7" s="3" t="s">
        <v>1592</v>
      </c>
      <c r="AJ7" s="3" t="s">
        <v>1094</v>
      </c>
      <c r="AK7" s="3" t="s">
        <v>1094</v>
      </c>
      <c r="AL7" s="3" t="s">
        <v>520</v>
      </c>
      <c r="AM7" s="3" t="s">
        <v>520</v>
      </c>
      <c r="AN7" s="3" t="s">
        <v>186</v>
      </c>
      <c r="AO7" s="3" t="s">
        <v>186</v>
      </c>
      <c r="AP7" s="3" t="s">
        <v>86</v>
      </c>
      <c r="AQ7" s="3" t="s">
        <v>86</v>
      </c>
      <c r="AR7" s="3" t="s">
        <v>4859</v>
      </c>
      <c r="AS7" s="3" t="s">
        <v>4859</v>
      </c>
      <c r="AT7" s="3" t="s">
        <v>519</v>
      </c>
      <c r="AU7" s="3" t="s">
        <v>519</v>
      </c>
      <c r="AV7" s="8">
        <v>0.26</v>
      </c>
      <c r="AW7" s="8">
        <v>0.28999999999999998</v>
      </c>
      <c r="AX7" s="8">
        <v>0.33</v>
      </c>
      <c r="AY7" s="8">
        <v>0.71</v>
      </c>
      <c r="AZ7" s="2"/>
    </row>
    <row r="8" spans="1:52" x14ac:dyDescent="0.2">
      <c r="D8" s="1" t="s">
        <v>1563</v>
      </c>
      <c r="E8" s="3" t="s">
        <v>76</v>
      </c>
      <c r="F8" s="3" t="s">
        <v>4864</v>
      </c>
      <c r="G8" s="3" t="s">
        <v>130</v>
      </c>
      <c r="H8" s="2"/>
      <c r="I8" s="2"/>
      <c r="J8" s="2"/>
      <c r="K8" s="3" t="s">
        <v>79</v>
      </c>
      <c r="L8" s="3" t="s">
        <v>80</v>
      </c>
      <c r="M8" s="6">
        <v>0.80833333333333324</v>
      </c>
      <c r="N8" s="3" t="s">
        <v>4865</v>
      </c>
      <c r="O8" s="2"/>
      <c r="P8" s="3" t="s">
        <v>1183</v>
      </c>
      <c r="Q8" s="3" t="s">
        <v>83</v>
      </c>
      <c r="R8" s="3" t="s">
        <v>263</v>
      </c>
      <c r="S8" s="3" t="s">
        <v>83</v>
      </c>
      <c r="T8" s="3" t="s">
        <v>179</v>
      </c>
      <c r="U8" s="3" t="s">
        <v>83</v>
      </c>
      <c r="V8" s="3">
        <f>-(0.1 %)</f>
        <v>-1E-3</v>
      </c>
      <c r="W8" s="3" t="s">
        <v>86</v>
      </c>
      <c r="X8" s="3" t="s">
        <v>492</v>
      </c>
      <c r="Y8" s="3" t="s">
        <v>83</v>
      </c>
      <c r="Z8" s="3" t="s">
        <v>440</v>
      </c>
      <c r="AA8" s="3" t="s">
        <v>83</v>
      </c>
      <c r="AB8" s="3" t="s">
        <v>229</v>
      </c>
      <c r="AC8" s="3" t="s">
        <v>83</v>
      </c>
      <c r="AD8" s="3">
        <f>-(0.13 %)</f>
        <v>-1.2999999999999999E-3</v>
      </c>
      <c r="AE8" s="3" t="s">
        <v>86</v>
      </c>
      <c r="AF8" s="3" t="s">
        <v>101</v>
      </c>
      <c r="AG8" s="3" t="s">
        <v>83</v>
      </c>
      <c r="AH8" s="3" t="s">
        <v>118</v>
      </c>
      <c r="AI8" s="3" t="s">
        <v>83</v>
      </c>
      <c r="AJ8" s="3" t="s">
        <v>1497</v>
      </c>
      <c r="AK8" s="3" t="s">
        <v>1497</v>
      </c>
      <c r="AL8" s="3" t="s">
        <v>440</v>
      </c>
      <c r="AM8" s="3" t="s">
        <v>440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4859</v>
      </c>
      <c r="AS8" s="3" t="s">
        <v>4859</v>
      </c>
      <c r="AT8" s="3" t="s">
        <v>139</v>
      </c>
      <c r="AU8" s="3" t="s">
        <v>139</v>
      </c>
      <c r="AV8" s="8">
        <v>0.04</v>
      </c>
      <c r="AW8" s="8">
        <v>0.05</v>
      </c>
      <c r="AX8" s="8">
        <v>0.06</v>
      </c>
      <c r="AY8" s="8">
        <v>0.18</v>
      </c>
      <c r="AZ8" s="2"/>
    </row>
    <row r="9" spans="1:52" x14ac:dyDescent="0.2">
      <c r="D9" s="1" t="s">
        <v>1807</v>
      </c>
      <c r="E9" s="3" t="s">
        <v>76</v>
      </c>
      <c r="F9" s="3" t="s">
        <v>173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0.81041666666666667</v>
      </c>
      <c r="N9" s="3" t="s">
        <v>4866</v>
      </c>
      <c r="O9" s="2"/>
      <c r="P9" s="3" t="s">
        <v>422</v>
      </c>
      <c r="Q9" s="3" t="s">
        <v>83</v>
      </c>
      <c r="R9" s="3" t="s">
        <v>1874</v>
      </c>
      <c r="S9" s="3" t="s">
        <v>83</v>
      </c>
      <c r="T9" s="3" t="s">
        <v>228</v>
      </c>
      <c r="U9" s="3" t="s">
        <v>83</v>
      </c>
      <c r="V9" s="3" t="s">
        <v>2703</v>
      </c>
      <c r="W9" s="3" t="s">
        <v>86</v>
      </c>
      <c r="X9" s="3" t="s">
        <v>753</v>
      </c>
      <c r="Y9" s="3" t="s">
        <v>4356</v>
      </c>
      <c r="Z9" s="3" t="s">
        <v>1838</v>
      </c>
      <c r="AA9" s="3" t="s">
        <v>2628</v>
      </c>
      <c r="AB9" s="3" t="s">
        <v>132</v>
      </c>
      <c r="AC9" s="3" t="s">
        <v>135</v>
      </c>
      <c r="AD9" s="3" t="s">
        <v>4867</v>
      </c>
      <c r="AE9" s="3" t="s">
        <v>4868</v>
      </c>
      <c r="AF9" s="3" t="s">
        <v>101</v>
      </c>
      <c r="AG9" s="3" t="s">
        <v>913</v>
      </c>
      <c r="AH9" s="3" t="s">
        <v>118</v>
      </c>
      <c r="AI9" s="3" t="s">
        <v>1334</v>
      </c>
      <c r="AJ9" s="3" t="s">
        <v>546</v>
      </c>
      <c r="AK9" s="3" t="s">
        <v>546</v>
      </c>
      <c r="AL9" s="3" t="s">
        <v>1530</v>
      </c>
      <c r="AM9" s="3" t="s">
        <v>1530</v>
      </c>
      <c r="AN9" s="3" t="s">
        <v>2777</v>
      </c>
      <c r="AO9" s="3" t="s">
        <v>2777</v>
      </c>
      <c r="AP9" s="3" t="s">
        <v>86</v>
      </c>
      <c r="AQ9" s="3" t="s">
        <v>86</v>
      </c>
      <c r="AR9" s="3" t="s">
        <v>4859</v>
      </c>
      <c r="AS9" s="3" t="s">
        <v>4859</v>
      </c>
      <c r="AT9" s="3" t="s">
        <v>519</v>
      </c>
      <c r="AU9" s="3" t="s">
        <v>519</v>
      </c>
      <c r="AV9" s="8">
        <v>0.04</v>
      </c>
      <c r="AW9" s="8">
        <v>0.05</v>
      </c>
      <c r="AX9" s="8">
        <v>7.0000000000000007E-2</v>
      </c>
      <c r="AY9" s="8">
        <v>0.18</v>
      </c>
      <c r="AZ9" s="2"/>
    </row>
    <row r="10" spans="1:52" x14ac:dyDescent="0.2">
      <c r="D10" s="1" t="s">
        <v>317</v>
      </c>
      <c r="E10" s="3" t="s">
        <v>76</v>
      </c>
      <c r="F10" s="3" t="s">
        <v>961</v>
      </c>
      <c r="G10" s="3" t="s">
        <v>78</v>
      </c>
      <c r="H10" s="2"/>
      <c r="I10" s="2"/>
      <c r="J10" s="2"/>
      <c r="K10" s="3" t="s">
        <v>79</v>
      </c>
      <c r="L10" s="3" t="s">
        <v>80</v>
      </c>
      <c r="M10" s="6">
        <v>0.81041666666666667</v>
      </c>
      <c r="N10" s="3" t="s">
        <v>4869</v>
      </c>
      <c r="O10" s="2"/>
      <c r="P10" s="3" t="s">
        <v>485</v>
      </c>
      <c r="Q10" s="3" t="s">
        <v>83</v>
      </c>
      <c r="R10" s="3" t="s">
        <v>440</v>
      </c>
      <c r="S10" s="3" t="s">
        <v>83</v>
      </c>
      <c r="T10" s="3" t="s">
        <v>194</v>
      </c>
      <c r="U10" s="3" t="s">
        <v>83</v>
      </c>
      <c r="V10" s="3" t="s">
        <v>86</v>
      </c>
      <c r="W10" s="3" t="s">
        <v>86</v>
      </c>
      <c r="X10" s="3" t="s">
        <v>1030</v>
      </c>
      <c r="Y10" s="3" t="s">
        <v>4870</v>
      </c>
      <c r="Z10" s="3" t="s">
        <v>710</v>
      </c>
      <c r="AA10" s="3" t="s">
        <v>192</v>
      </c>
      <c r="AB10" s="3" t="s">
        <v>400</v>
      </c>
      <c r="AC10" s="3" t="s">
        <v>135</v>
      </c>
      <c r="AD10" s="3" t="s">
        <v>4871</v>
      </c>
      <c r="AE10" s="3" t="s">
        <v>4872</v>
      </c>
      <c r="AF10" s="3" t="s">
        <v>83</v>
      </c>
      <c r="AG10" s="3" t="s">
        <v>154</v>
      </c>
      <c r="AH10" s="3" t="s">
        <v>83</v>
      </c>
      <c r="AI10" s="3" t="s">
        <v>572</v>
      </c>
      <c r="AJ10" s="3" t="s">
        <v>83</v>
      </c>
      <c r="AK10" s="3" t="s">
        <v>83</v>
      </c>
      <c r="AL10" s="3" t="s">
        <v>83</v>
      </c>
      <c r="AM10" s="3" t="s">
        <v>83</v>
      </c>
      <c r="AN10" s="3" t="s">
        <v>83</v>
      </c>
      <c r="AO10" s="3" t="s">
        <v>83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83</v>
      </c>
      <c r="AU10" s="3" t="s">
        <v>83</v>
      </c>
      <c r="AV10" s="8">
        <v>0.03</v>
      </c>
      <c r="AW10" s="8">
        <v>7.0000000000000007E-2</v>
      </c>
      <c r="AX10" s="8">
        <v>0.13</v>
      </c>
      <c r="AY10" s="8">
        <v>0.44</v>
      </c>
      <c r="AZ10" s="2"/>
    </row>
    <row r="11" spans="1:52" x14ac:dyDescent="0.2">
      <c r="D11" s="4" t="s">
        <v>618</v>
      </c>
      <c r="E11" s="3" t="s">
        <v>76</v>
      </c>
      <c r="F11" s="3" t="s">
        <v>564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0.81041666666666667</v>
      </c>
      <c r="N11" s="4" t="s">
        <v>4873</v>
      </c>
      <c r="O11" s="2"/>
      <c r="P11" s="3" t="s">
        <v>207</v>
      </c>
      <c r="Q11" s="3" t="s">
        <v>83</v>
      </c>
      <c r="R11" s="3" t="s">
        <v>263</v>
      </c>
      <c r="S11" s="3" t="s">
        <v>83</v>
      </c>
      <c r="T11" s="3" t="s">
        <v>186</v>
      </c>
      <c r="U11" s="3" t="s">
        <v>83</v>
      </c>
      <c r="V11" s="3" t="s">
        <v>86</v>
      </c>
      <c r="W11" s="3" t="s">
        <v>86</v>
      </c>
      <c r="X11" s="3" t="s">
        <v>2031</v>
      </c>
      <c r="Y11" s="3" t="s">
        <v>83</v>
      </c>
      <c r="Z11" s="3" t="s">
        <v>818</v>
      </c>
      <c r="AA11" s="3" t="s">
        <v>83</v>
      </c>
      <c r="AB11" s="3" t="s">
        <v>133</v>
      </c>
      <c r="AC11" s="3" t="s">
        <v>83</v>
      </c>
      <c r="AD11" s="3" t="s">
        <v>86</v>
      </c>
      <c r="AE11" s="3" t="s">
        <v>86</v>
      </c>
      <c r="AF11" s="3" t="s">
        <v>101</v>
      </c>
      <c r="AG11" s="3" t="s">
        <v>83</v>
      </c>
      <c r="AH11" s="3" t="s">
        <v>155</v>
      </c>
      <c r="AI11" s="3" t="s">
        <v>83</v>
      </c>
      <c r="AJ11" s="3" t="s">
        <v>1199</v>
      </c>
      <c r="AK11" s="3" t="s">
        <v>1199</v>
      </c>
      <c r="AL11" s="3" t="s">
        <v>558</v>
      </c>
      <c r="AM11" s="3" t="s">
        <v>558</v>
      </c>
      <c r="AN11" s="3" t="s">
        <v>133</v>
      </c>
      <c r="AO11" s="3" t="s">
        <v>133</v>
      </c>
      <c r="AP11" s="3" t="s">
        <v>86</v>
      </c>
      <c r="AQ11" s="3" t="s">
        <v>86</v>
      </c>
      <c r="AR11" s="3" t="s">
        <v>4859</v>
      </c>
      <c r="AS11" s="3" t="s">
        <v>4859</v>
      </c>
      <c r="AT11" s="3" t="s">
        <v>519</v>
      </c>
      <c r="AU11" s="3" t="s">
        <v>519</v>
      </c>
      <c r="AV11" s="8">
        <v>0.01</v>
      </c>
      <c r="AW11" s="8">
        <v>0.01</v>
      </c>
      <c r="AX11" s="8">
        <v>0.03</v>
      </c>
      <c r="AY11" s="8">
        <v>0.16</v>
      </c>
      <c r="AZ11" s="2"/>
    </row>
    <row r="12" spans="1:52" x14ac:dyDescent="0.2">
      <c r="D12" s="1" t="s">
        <v>317</v>
      </c>
      <c r="E12" s="3" t="s">
        <v>76</v>
      </c>
      <c r="F12" s="3" t="s">
        <v>1434</v>
      </c>
      <c r="G12" s="3" t="s">
        <v>78</v>
      </c>
      <c r="H12" s="2"/>
      <c r="I12" s="2"/>
      <c r="J12" s="2"/>
      <c r="K12" s="3" t="s">
        <v>79</v>
      </c>
      <c r="L12" s="3" t="s">
        <v>80</v>
      </c>
      <c r="M12" s="6">
        <v>0.81041666666666667</v>
      </c>
      <c r="N12" s="3" t="s">
        <v>4874</v>
      </c>
      <c r="O12" s="2"/>
      <c r="P12" s="3" t="s">
        <v>541</v>
      </c>
      <c r="Q12" s="3" t="s">
        <v>83</v>
      </c>
      <c r="R12" s="3" t="s">
        <v>818</v>
      </c>
      <c r="S12" s="3" t="s">
        <v>83</v>
      </c>
      <c r="T12" s="3" t="s">
        <v>186</v>
      </c>
      <c r="U12" s="3" t="s">
        <v>83</v>
      </c>
      <c r="V12" s="3" t="s">
        <v>86</v>
      </c>
      <c r="W12" s="3" t="s">
        <v>86</v>
      </c>
      <c r="X12" s="3" t="s">
        <v>2876</v>
      </c>
      <c r="Y12" s="3" t="s">
        <v>83</v>
      </c>
      <c r="Z12" s="3" t="s">
        <v>818</v>
      </c>
      <c r="AA12" s="3" t="s">
        <v>83</v>
      </c>
      <c r="AB12" s="3" t="s">
        <v>133</v>
      </c>
      <c r="AC12" s="3" t="s">
        <v>83</v>
      </c>
      <c r="AD12" s="3" t="s">
        <v>86</v>
      </c>
      <c r="AE12" s="3" t="s">
        <v>86</v>
      </c>
      <c r="AF12" s="3" t="s">
        <v>2578</v>
      </c>
      <c r="AG12" s="3" t="s">
        <v>83</v>
      </c>
      <c r="AH12" s="3" t="s">
        <v>393</v>
      </c>
      <c r="AI12" s="3" t="s">
        <v>83</v>
      </c>
      <c r="AJ12" s="3" t="s">
        <v>83</v>
      </c>
      <c r="AK12" s="3" t="s">
        <v>83</v>
      </c>
      <c r="AL12" s="3" t="s">
        <v>83</v>
      </c>
      <c r="AM12" s="3" t="s">
        <v>83</v>
      </c>
      <c r="AN12" s="3" t="s">
        <v>83</v>
      </c>
      <c r="AO12" s="3" t="s">
        <v>83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83</v>
      </c>
      <c r="AU12" s="3" t="s">
        <v>83</v>
      </c>
      <c r="AV12" s="8">
        <v>0.01</v>
      </c>
      <c r="AW12" s="8">
        <v>0.01</v>
      </c>
      <c r="AX12" s="8">
        <v>0.02</v>
      </c>
      <c r="AY12" s="8">
        <v>0.34</v>
      </c>
      <c r="AZ12" s="2"/>
    </row>
    <row r="13" spans="1:52" x14ac:dyDescent="0.2">
      <c r="D13" s="1" t="s">
        <v>2226</v>
      </c>
      <c r="E13" s="3" t="s">
        <v>76</v>
      </c>
      <c r="F13" s="3" t="s">
        <v>658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0.81111111111111101</v>
      </c>
      <c r="N13" s="3" t="s">
        <v>4875</v>
      </c>
      <c r="O13" s="2"/>
      <c r="P13" s="3" t="s">
        <v>157</v>
      </c>
      <c r="Q13" s="3" t="s">
        <v>1502</v>
      </c>
      <c r="R13" s="3" t="s">
        <v>868</v>
      </c>
      <c r="S13" s="3" t="s">
        <v>373</v>
      </c>
      <c r="T13" s="3" t="s">
        <v>186</v>
      </c>
      <c r="U13" s="3" t="s">
        <v>112</v>
      </c>
      <c r="V13" s="3">
        <f>-(0.13 %)</f>
        <v>-1.2999999999999999E-3</v>
      </c>
      <c r="W13" s="3" t="s">
        <v>86</v>
      </c>
      <c r="X13" s="3" t="s">
        <v>2407</v>
      </c>
      <c r="Y13" s="3" t="s">
        <v>4876</v>
      </c>
      <c r="Z13" s="3" t="s">
        <v>126</v>
      </c>
      <c r="AA13" s="3" t="s">
        <v>288</v>
      </c>
      <c r="AB13" s="3" t="s">
        <v>186</v>
      </c>
      <c r="AC13" s="3" t="s">
        <v>115</v>
      </c>
      <c r="AD13" s="3">
        <f>-(0.18 %)</f>
        <v>-1.8E-3</v>
      </c>
      <c r="AE13" s="3">
        <f>-(0.3 %)</f>
        <v>-3.0000000000000001E-3</v>
      </c>
      <c r="AF13" s="3" t="s">
        <v>101</v>
      </c>
      <c r="AG13" s="3" t="s">
        <v>290</v>
      </c>
      <c r="AH13" s="3" t="s">
        <v>118</v>
      </c>
      <c r="AI13" s="3" t="s">
        <v>497</v>
      </c>
      <c r="AJ13" s="3" t="s">
        <v>1084</v>
      </c>
      <c r="AK13" s="3" t="s">
        <v>1084</v>
      </c>
      <c r="AL13" s="3" t="s">
        <v>126</v>
      </c>
      <c r="AM13" s="3" t="s">
        <v>126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4859</v>
      </c>
      <c r="AS13" s="3" t="s">
        <v>4859</v>
      </c>
      <c r="AT13" s="3" t="s">
        <v>83</v>
      </c>
      <c r="AU13" s="3" t="s">
        <v>83</v>
      </c>
      <c r="AV13" s="8">
        <v>7.0000000000000007E-2</v>
      </c>
      <c r="AW13" s="8">
        <v>0.11</v>
      </c>
      <c r="AX13" s="8">
        <v>0.16</v>
      </c>
      <c r="AY13" s="8">
        <v>0.31</v>
      </c>
      <c r="AZ13" s="2"/>
    </row>
    <row r="14" spans="1:52" x14ac:dyDescent="0.2">
      <c r="D14" s="1" t="s">
        <v>587</v>
      </c>
      <c r="E14" s="3" t="s">
        <v>76</v>
      </c>
      <c r="F14" s="3" t="s">
        <v>588</v>
      </c>
      <c r="G14" s="3" t="s">
        <v>130</v>
      </c>
      <c r="H14" s="2"/>
      <c r="I14" s="2"/>
      <c r="J14" s="2"/>
      <c r="K14" s="3" t="s">
        <v>79</v>
      </c>
      <c r="L14" s="3" t="s">
        <v>80</v>
      </c>
      <c r="M14" s="6">
        <v>0.81180555555555556</v>
      </c>
      <c r="N14" s="3" t="s">
        <v>4877</v>
      </c>
      <c r="O14" s="2"/>
      <c r="P14" s="3" t="s">
        <v>222</v>
      </c>
      <c r="Q14" s="3" t="s">
        <v>83</v>
      </c>
      <c r="R14" s="3" t="s">
        <v>339</v>
      </c>
      <c r="S14" s="3" t="s">
        <v>83</v>
      </c>
      <c r="T14" s="3" t="s">
        <v>186</v>
      </c>
      <c r="U14" s="3" t="s">
        <v>83</v>
      </c>
      <c r="V14" s="3" t="s">
        <v>3933</v>
      </c>
      <c r="W14" s="3" t="s">
        <v>86</v>
      </c>
      <c r="X14" s="3" t="s">
        <v>1615</v>
      </c>
      <c r="Y14" s="3" t="s">
        <v>83</v>
      </c>
      <c r="Z14" s="3" t="s">
        <v>244</v>
      </c>
      <c r="AA14" s="3" t="s">
        <v>83</v>
      </c>
      <c r="AB14" s="3" t="s">
        <v>179</v>
      </c>
      <c r="AC14" s="3" t="s">
        <v>83</v>
      </c>
      <c r="AD14" s="3" t="s">
        <v>2173</v>
      </c>
      <c r="AE14" s="3" t="s">
        <v>86</v>
      </c>
      <c r="AF14" s="3" t="s">
        <v>101</v>
      </c>
      <c r="AG14" s="3" t="s">
        <v>83</v>
      </c>
      <c r="AH14" s="3" t="s">
        <v>118</v>
      </c>
      <c r="AI14" s="3" t="s">
        <v>83</v>
      </c>
      <c r="AJ14" s="3" t="s">
        <v>1347</v>
      </c>
      <c r="AK14" s="3" t="s">
        <v>1347</v>
      </c>
      <c r="AL14" s="3" t="s">
        <v>372</v>
      </c>
      <c r="AM14" s="3" t="s">
        <v>372</v>
      </c>
      <c r="AN14" s="3" t="s">
        <v>186</v>
      </c>
      <c r="AO14" s="3" t="s">
        <v>186</v>
      </c>
      <c r="AP14" s="3" t="s">
        <v>86</v>
      </c>
      <c r="AQ14" s="3" t="s">
        <v>86</v>
      </c>
      <c r="AR14" s="3" t="s">
        <v>4859</v>
      </c>
      <c r="AS14" s="3" t="s">
        <v>4859</v>
      </c>
      <c r="AT14" s="3" t="s">
        <v>519</v>
      </c>
      <c r="AU14" s="3" t="s">
        <v>519</v>
      </c>
      <c r="AV14" s="8">
        <v>0.01</v>
      </c>
      <c r="AW14" s="8">
        <v>0.02</v>
      </c>
      <c r="AX14" s="8">
        <v>0.04</v>
      </c>
      <c r="AY14" s="8">
        <v>0.42</v>
      </c>
      <c r="AZ14" s="2"/>
    </row>
    <row r="15" spans="1:52" x14ac:dyDescent="0.2">
      <c r="D15" s="1" t="s">
        <v>2729</v>
      </c>
      <c r="E15" s="3" t="s">
        <v>76</v>
      </c>
      <c r="F15" s="3" t="s">
        <v>845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0.81180555555555556</v>
      </c>
      <c r="N15" s="3" t="s">
        <v>4878</v>
      </c>
      <c r="O15" s="2"/>
      <c r="P15" s="3" t="s">
        <v>251</v>
      </c>
      <c r="Q15" s="3" t="s">
        <v>83</v>
      </c>
      <c r="R15" s="3" t="s">
        <v>434</v>
      </c>
      <c r="S15" s="3" t="s">
        <v>83</v>
      </c>
      <c r="T15" s="3" t="s">
        <v>115</v>
      </c>
      <c r="U15" s="3" t="s">
        <v>83</v>
      </c>
      <c r="V15" s="3" t="s">
        <v>4879</v>
      </c>
      <c r="W15" s="3" t="s">
        <v>86</v>
      </c>
      <c r="X15" s="3" t="s">
        <v>2452</v>
      </c>
      <c r="Y15" s="3" t="s">
        <v>83</v>
      </c>
      <c r="Z15" s="3" t="s">
        <v>434</v>
      </c>
      <c r="AA15" s="3" t="s">
        <v>83</v>
      </c>
      <c r="AB15" s="3" t="s">
        <v>133</v>
      </c>
      <c r="AC15" s="3" t="s">
        <v>83</v>
      </c>
      <c r="AD15" s="3" t="s">
        <v>4880</v>
      </c>
      <c r="AE15" s="3" t="s">
        <v>86</v>
      </c>
      <c r="AF15" s="3" t="s">
        <v>101</v>
      </c>
      <c r="AG15" s="3" t="s">
        <v>83</v>
      </c>
      <c r="AH15" s="3" t="s">
        <v>118</v>
      </c>
      <c r="AI15" s="3" t="s">
        <v>83</v>
      </c>
      <c r="AJ15" s="3" t="s">
        <v>1291</v>
      </c>
      <c r="AK15" s="3" t="s">
        <v>1291</v>
      </c>
      <c r="AL15" s="3" t="s">
        <v>178</v>
      </c>
      <c r="AM15" s="3" t="s">
        <v>178</v>
      </c>
      <c r="AN15" s="3" t="s">
        <v>575</v>
      </c>
      <c r="AO15" s="3" t="s">
        <v>575</v>
      </c>
      <c r="AP15" s="3" t="s">
        <v>86</v>
      </c>
      <c r="AQ15" s="3" t="s">
        <v>86</v>
      </c>
      <c r="AR15" s="3" t="s">
        <v>4859</v>
      </c>
      <c r="AS15" s="3" t="s">
        <v>4859</v>
      </c>
      <c r="AT15" s="3" t="s">
        <v>519</v>
      </c>
      <c r="AU15" s="3" t="s">
        <v>519</v>
      </c>
      <c r="AV15" s="8">
        <v>0</v>
      </c>
      <c r="AW15" s="8">
        <v>0.01</v>
      </c>
      <c r="AX15" s="8">
        <v>0.02</v>
      </c>
      <c r="AY15" s="8">
        <v>0.18</v>
      </c>
      <c r="AZ15" s="2"/>
    </row>
    <row r="16" spans="1:52" x14ac:dyDescent="0.2">
      <c r="D16" s="1" t="s">
        <v>2684</v>
      </c>
      <c r="E16" s="3" t="s">
        <v>76</v>
      </c>
      <c r="F16" s="3" t="s">
        <v>1440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0.81180555555555556</v>
      </c>
      <c r="N16" s="3" t="s">
        <v>4881</v>
      </c>
      <c r="O16" s="2"/>
      <c r="P16" s="3" t="s">
        <v>251</v>
      </c>
      <c r="Q16" s="3" t="s">
        <v>83</v>
      </c>
      <c r="R16" s="3" t="s">
        <v>400</v>
      </c>
      <c r="S16" s="3" t="s">
        <v>83</v>
      </c>
      <c r="T16" s="3" t="s">
        <v>186</v>
      </c>
      <c r="U16" s="3" t="s">
        <v>83</v>
      </c>
      <c r="V16" s="3" t="s">
        <v>2213</v>
      </c>
      <c r="W16" s="3" t="s">
        <v>86</v>
      </c>
      <c r="X16" s="3" t="s">
        <v>2973</v>
      </c>
      <c r="Y16" s="3" t="s">
        <v>83</v>
      </c>
      <c r="Z16" s="3" t="s">
        <v>415</v>
      </c>
      <c r="AA16" s="3" t="s">
        <v>83</v>
      </c>
      <c r="AB16" s="3" t="s">
        <v>194</v>
      </c>
      <c r="AC16" s="3" t="s">
        <v>83</v>
      </c>
      <c r="AD16" s="3" t="s">
        <v>4882</v>
      </c>
      <c r="AE16" s="3" t="s">
        <v>86</v>
      </c>
      <c r="AF16" s="3" t="s">
        <v>101</v>
      </c>
      <c r="AG16" s="3" t="s">
        <v>83</v>
      </c>
      <c r="AH16" s="3" t="s">
        <v>155</v>
      </c>
      <c r="AI16" s="3" t="s">
        <v>83</v>
      </c>
      <c r="AJ16" s="3" t="s">
        <v>425</v>
      </c>
      <c r="AK16" s="3" t="s">
        <v>425</v>
      </c>
      <c r="AL16" s="3" t="s">
        <v>400</v>
      </c>
      <c r="AM16" s="3" t="s">
        <v>400</v>
      </c>
      <c r="AN16" s="3" t="s">
        <v>133</v>
      </c>
      <c r="AO16" s="3" t="s">
        <v>133</v>
      </c>
      <c r="AP16" s="3" t="s">
        <v>86</v>
      </c>
      <c r="AQ16" s="3" t="s">
        <v>86</v>
      </c>
      <c r="AR16" s="3" t="s">
        <v>4859</v>
      </c>
      <c r="AS16" s="3" t="s">
        <v>4859</v>
      </c>
      <c r="AT16" s="3" t="s">
        <v>519</v>
      </c>
      <c r="AU16" s="3" t="s">
        <v>519</v>
      </c>
      <c r="AV16" s="8">
        <v>0.01</v>
      </c>
      <c r="AW16" s="8">
        <v>0.01</v>
      </c>
      <c r="AX16" s="8">
        <v>0.03</v>
      </c>
      <c r="AY16" s="8">
        <v>0.22</v>
      </c>
      <c r="AZ16" s="2"/>
    </row>
    <row r="17" spans="4:52" x14ac:dyDescent="0.2">
      <c r="D17" s="1" t="s">
        <v>979</v>
      </c>
      <c r="E17" s="3" t="s">
        <v>76</v>
      </c>
      <c r="F17" s="3" t="s">
        <v>980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0.8125</v>
      </c>
      <c r="N17" s="3" t="s">
        <v>4883</v>
      </c>
      <c r="O17" s="2"/>
      <c r="P17" s="3" t="s">
        <v>728</v>
      </c>
      <c r="Q17" s="3" t="s">
        <v>83</v>
      </c>
      <c r="R17" s="3" t="s">
        <v>500</v>
      </c>
      <c r="S17" s="3" t="s">
        <v>83</v>
      </c>
      <c r="T17" s="3" t="s">
        <v>179</v>
      </c>
      <c r="U17" s="3" t="s">
        <v>83</v>
      </c>
      <c r="V17" s="3" t="s">
        <v>4884</v>
      </c>
      <c r="W17" s="3" t="s">
        <v>86</v>
      </c>
      <c r="X17" s="3" t="s">
        <v>114</v>
      </c>
      <c r="Y17" s="3" t="s">
        <v>83</v>
      </c>
      <c r="Z17" s="3" t="s">
        <v>500</v>
      </c>
      <c r="AA17" s="3" t="s">
        <v>83</v>
      </c>
      <c r="AB17" s="3" t="s">
        <v>179</v>
      </c>
      <c r="AC17" s="3" t="s">
        <v>83</v>
      </c>
      <c r="AD17" s="3" t="s">
        <v>4885</v>
      </c>
      <c r="AE17" s="3" t="s">
        <v>86</v>
      </c>
      <c r="AF17" s="3" t="s">
        <v>83</v>
      </c>
      <c r="AG17" s="3" t="s">
        <v>83</v>
      </c>
      <c r="AH17" s="3" t="s">
        <v>118</v>
      </c>
      <c r="AI17" s="3" t="s">
        <v>83</v>
      </c>
      <c r="AJ17" s="3" t="s">
        <v>351</v>
      </c>
      <c r="AK17" s="3" t="s">
        <v>351</v>
      </c>
      <c r="AL17" s="3" t="s">
        <v>288</v>
      </c>
      <c r="AM17" s="3" t="s">
        <v>288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4859</v>
      </c>
      <c r="AS17" s="3" t="s">
        <v>4859</v>
      </c>
      <c r="AT17" s="3" t="s">
        <v>519</v>
      </c>
      <c r="AU17" s="3" t="s">
        <v>519</v>
      </c>
      <c r="AV17" s="8">
        <v>0.02</v>
      </c>
      <c r="AW17" s="8">
        <v>0.03</v>
      </c>
      <c r="AX17" s="8">
        <v>0.05</v>
      </c>
      <c r="AY17" s="8">
        <v>0.27</v>
      </c>
      <c r="AZ17" s="2"/>
    </row>
    <row r="18" spans="4:52" x14ac:dyDescent="0.2">
      <c r="D18" s="1" t="s">
        <v>1072</v>
      </c>
      <c r="E18" s="3" t="s">
        <v>76</v>
      </c>
      <c r="F18" s="3" t="s">
        <v>1073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0.8125</v>
      </c>
      <c r="N18" s="3" t="s">
        <v>4886</v>
      </c>
      <c r="O18" s="2"/>
      <c r="P18" s="3" t="s">
        <v>1183</v>
      </c>
      <c r="Q18" s="3" t="s">
        <v>191</v>
      </c>
      <c r="R18" s="3" t="s">
        <v>609</v>
      </c>
      <c r="S18" s="3" t="s">
        <v>333</v>
      </c>
      <c r="T18" s="3" t="s">
        <v>112</v>
      </c>
      <c r="U18" s="3" t="s">
        <v>529</v>
      </c>
      <c r="V18" s="3" t="s">
        <v>4887</v>
      </c>
      <c r="W18" s="3" t="s">
        <v>86</v>
      </c>
      <c r="X18" s="3" t="s">
        <v>925</v>
      </c>
      <c r="Y18" s="3" t="s">
        <v>1853</v>
      </c>
      <c r="Z18" s="3" t="s">
        <v>353</v>
      </c>
      <c r="AA18" s="3" t="s">
        <v>575</v>
      </c>
      <c r="AB18" s="3" t="s">
        <v>121</v>
      </c>
      <c r="AC18" s="3" t="s">
        <v>115</v>
      </c>
      <c r="AD18" s="3" t="s">
        <v>4888</v>
      </c>
      <c r="AE18" s="3" t="s">
        <v>4889</v>
      </c>
      <c r="AF18" s="3" t="s">
        <v>101</v>
      </c>
      <c r="AG18" s="3" t="s">
        <v>117</v>
      </c>
      <c r="AH18" s="3" t="s">
        <v>118</v>
      </c>
      <c r="AI18" s="3" t="s">
        <v>1334</v>
      </c>
      <c r="AJ18" s="3" t="s">
        <v>143</v>
      </c>
      <c r="AK18" s="3" t="s">
        <v>143</v>
      </c>
      <c r="AL18" s="3" t="s">
        <v>498</v>
      </c>
      <c r="AM18" s="3" t="s">
        <v>498</v>
      </c>
      <c r="AN18" s="3" t="s">
        <v>115</v>
      </c>
      <c r="AO18" s="3" t="s">
        <v>115</v>
      </c>
      <c r="AP18" s="3" t="s">
        <v>86</v>
      </c>
      <c r="AQ18" s="3" t="s">
        <v>86</v>
      </c>
      <c r="AR18" s="3" t="s">
        <v>4859</v>
      </c>
      <c r="AS18" s="3" t="s">
        <v>4859</v>
      </c>
      <c r="AT18" s="3" t="s">
        <v>519</v>
      </c>
      <c r="AU18" s="3" t="s">
        <v>519</v>
      </c>
      <c r="AV18" s="8">
        <v>0.09</v>
      </c>
      <c r="AW18" s="8">
        <v>0.1</v>
      </c>
      <c r="AX18" s="8">
        <v>0.12</v>
      </c>
      <c r="AY18" s="8">
        <v>0.55000000000000004</v>
      </c>
      <c r="AZ18" s="2"/>
    </row>
    <row r="19" spans="4:52" x14ac:dyDescent="0.2">
      <c r="D19" s="1" t="s">
        <v>409</v>
      </c>
      <c r="E19" s="3" t="s">
        <v>76</v>
      </c>
      <c r="F19" s="3" t="s">
        <v>410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0.81319444444444444</v>
      </c>
      <c r="N19" s="3" t="s">
        <v>4890</v>
      </c>
      <c r="O19" s="2"/>
      <c r="P19" s="3" t="s">
        <v>137</v>
      </c>
      <c r="Q19" s="3" t="s">
        <v>83</v>
      </c>
      <c r="R19" s="3" t="s">
        <v>446</v>
      </c>
      <c r="S19" s="3" t="s">
        <v>83</v>
      </c>
      <c r="T19" s="3" t="s">
        <v>186</v>
      </c>
      <c r="U19" s="3" t="s">
        <v>83</v>
      </c>
      <c r="V19" s="3" t="s">
        <v>86</v>
      </c>
      <c r="W19" s="3" t="s">
        <v>86</v>
      </c>
      <c r="X19" s="3" t="s">
        <v>3697</v>
      </c>
      <c r="Y19" s="3" t="s">
        <v>83</v>
      </c>
      <c r="Z19" s="3" t="s">
        <v>446</v>
      </c>
      <c r="AA19" s="3" t="s">
        <v>83</v>
      </c>
      <c r="AB19" s="3" t="s">
        <v>179</v>
      </c>
      <c r="AC19" s="3" t="s">
        <v>83</v>
      </c>
      <c r="AD19" s="3" t="s">
        <v>86</v>
      </c>
      <c r="AE19" s="3" t="s">
        <v>86</v>
      </c>
      <c r="AF19" s="3" t="s">
        <v>83</v>
      </c>
      <c r="AG19" s="3" t="s">
        <v>83</v>
      </c>
      <c r="AH19" s="3" t="s">
        <v>83</v>
      </c>
      <c r="AI19" s="3" t="s">
        <v>83</v>
      </c>
      <c r="AJ19" s="3" t="s">
        <v>83</v>
      </c>
      <c r="AK19" s="3" t="s">
        <v>83</v>
      </c>
      <c r="AL19" s="3" t="s">
        <v>83</v>
      </c>
      <c r="AM19" s="3" t="s">
        <v>83</v>
      </c>
      <c r="AN19" s="3" t="s">
        <v>83</v>
      </c>
      <c r="AO19" s="3" t="s">
        <v>83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0.01</v>
      </c>
      <c r="AW19" s="8">
        <v>0.02</v>
      </c>
      <c r="AX19" s="8">
        <v>0.04</v>
      </c>
      <c r="AY19" s="8">
        <v>0.25</v>
      </c>
      <c r="AZ19" s="2"/>
    </row>
    <row r="20" spans="4:52" x14ac:dyDescent="0.2">
      <c r="D20" s="1" t="s">
        <v>4891</v>
      </c>
      <c r="E20" s="3" t="s">
        <v>76</v>
      </c>
      <c r="F20" s="3" t="s">
        <v>522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0.81319444444444444</v>
      </c>
      <c r="N20" s="3" t="s">
        <v>4892</v>
      </c>
      <c r="O20" s="2"/>
      <c r="P20" s="3" t="s">
        <v>279</v>
      </c>
      <c r="Q20" s="3" t="s">
        <v>83</v>
      </c>
      <c r="R20" s="3" t="s">
        <v>420</v>
      </c>
      <c r="S20" s="3" t="s">
        <v>83</v>
      </c>
      <c r="T20" s="3" t="s">
        <v>186</v>
      </c>
      <c r="U20" s="3" t="s">
        <v>83</v>
      </c>
      <c r="V20" s="3" t="s">
        <v>4893</v>
      </c>
      <c r="W20" s="3" t="s">
        <v>86</v>
      </c>
      <c r="X20" s="3" t="s">
        <v>4699</v>
      </c>
      <c r="Y20" s="3" t="s">
        <v>2478</v>
      </c>
      <c r="Z20" s="3" t="s">
        <v>683</v>
      </c>
      <c r="AA20" s="3" t="s">
        <v>630</v>
      </c>
      <c r="AB20" s="3" t="s">
        <v>179</v>
      </c>
      <c r="AC20" s="3" t="s">
        <v>133</v>
      </c>
      <c r="AD20" s="3" t="s">
        <v>86</v>
      </c>
      <c r="AE20" s="3" t="s">
        <v>4894</v>
      </c>
      <c r="AF20" s="3" t="s">
        <v>83</v>
      </c>
      <c r="AG20" s="3" t="s">
        <v>117</v>
      </c>
      <c r="AH20" s="3" t="s">
        <v>497</v>
      </c>
      <c r="AI20" s="3" t="s">
        <v>393</v>
      </c>
      <c r="AJ20" s="3" t="s">
        <v>1511</v>
      </c>
      <c r="AK20" s="3" t="s">
        <v>1511</v>
      </c>
      <c r="AL20" s="3" t="s">
        <v>516</v>
      </c>
      <c r="AM20" s="3" t="s">
        <v>516</v>
      </c>
      <c r="AN20" s="3" t="s">
        <v>179</v>
      </c>
      <c r="AO20" s="3" t="s">
        <v>179</v>
      </c>
      <c r="AP20" s="3" t="s">
        <v>86</v>
      </c>
      <c r="AQ20" s="3" t="s">
        <v>86</v>
      </c>
      <c r="AR20" s="3" t="s">
        <v>4859</v>
      </c>
      <c r="AS20" s="3" t="s">
        <v>4859</v>
      </c>
      <c r="AT20" s="3" t="s">
        <v>83</v>
      </c>
      <c r="AU20" s="3" t="s">
        <v>83</v>
      </c>
      <c r="AV20" s="8">
        <v>0.09</v>
      </c>
      <c r="AW20" s="8">
        <v>0.12</v>
      </c>
      <c r="AX20" s="8">
        <v>0.16</v>
      </c>
      <c r="AY20" s="8">
        <v>0.43</v>
      </c>
      <c r="AZ20" s="2"/>
    </row>
    <row r="21" spans="4:52" x14ac:dyDescent="0.2">
      <c r="D21" s="1" t="s">
        <v>641</v>
      </c>
      <c r="E21" s="3" t="s">
        <v>76</v>
      </c>
      <c r="F21" s="3" t="s">
        <v>88</v>
      </c>
      <c r="G21" s="3" t="s">
        <v>468</v>
      </c>
      <c r="H21" s="2"/>
      <c r="I21" s="2"/>
      <c r="J21" s="2"/>
      <c r="K21" s="3" t="s">
        <v>79</v>
      </c>
      <c r="L21" s="2"/>
      <c r="M21" s="6">
        <v>0.81458333333333333</v>
      </c>
      <c r="N21" s="3" t="s">
        <v>4895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4:52" x14ac:dyDescent="0.2">
      <c r="D22" s="1" t="s">
        <v>2235</v>
      </c>
      <c r="E22" s="3" t="s">
        <v>76</v>
      </c>
      <c r="F22" s="3" t="s">
        <v>1123</v>
      </c>
      <c r="G22" s="3" t="s">
        <v>468</v>
      </c>
      <c r="H22" s="2"/>
      <c r="I22" s="2"/>
      <c r="J22" s="2"/>
      <c r="K22" s="3" t="s">
        <v>1033</v>
      </c>
      <c r="L22" s="3" t="s">
        <v>161</v>
      </c>
      <c r="M22" s="6">
        <v>0.81458333333333333</v>
      </c>
      <c r="N22" s="3" t="s">
        <v>4896</v>
      </c>
      <c r="O22" s="2"/>
      <c r="P22" s="3" t="s">
        <v>222</v>
      </c>
      <c r="Q22" s="3" t="s">
        <v>83</v>
      </c>
      <c r="R22" s="3" t="s">
        <v>263</v>
      </c>
      <c r="S22" s="3" t="s">
        <v>83</v>
      </c>
      <c r="T22" s="3" t="s">
        <v>133</v>
      </c>
      <c r="U22" s="3" t="s">
        <v>83</v>
      </c>
      <c r="V22" s="3" t="s">
        <v>86</v>
      </c>
      <c r="W22" s="3" t="s">
        <v>86</v>
      </c>
      <c r="X22" s="3" t="s">
        <v>493</v>
      </c>
      <c r="Y22" s="3" t="s">
        <v>83</v>
      </c>
      <c r="Z22" s="3" t="s">
        <v>263</v>
      </c>
      <c r="AA22" s="3" t="s">
        <v>83</v>
      </c>
      <c r="AB22" s="3" t="s">
        <v>133</v>
      </c>
      <c r="AC22" s="3" t="s">
        <v>83</v>
      </c>
      <c r="AD22" s="3" t="s">
        <v>86</v>
      </c>
      <c r="AE22" s="3" t="s">
        <v>86</v>
      </c>
      <c r="AF22" s="3" t="s">
        <v>83</v>
      </c>
      <c r="AG22" s="3" t="s">
        <v>83</v>
      </c>
      <c r="AH22" s="3" t="s">
        <v>83</v>
      </c>
      <c r="AI22" s="3" t="s">
        <v>83</v>
      </c>
      <c r="AJ22" s="3" t="s">
        <v>1502</v>
      </c>
      <c r="AK22" s="3" t="s">
        <v>1502</v>
      </c>
      <c r="AL22" s="3" t="s">
        <v>178</v>
      </c>
      <c r="AM22" s="3" t="s">
        <v>178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83</v>
      </c>
      <c r="AU22" s="3" t="s">
        <v>83</v>
      </c>
      <c r="AV22" s="8">
        <v>0</v>
      </c>
      <c r="AW22" s="8">
        <v>0</v>
      </c>
      <c r="AX22" s="8">
        <v>0</v>
      </c>
      <c r="AY22" s="8">
        <v>0</v>
      </c>
      <c r="AZ22" s="2"/>
    </row>
    <row r="23" spans="4:52" x14ac:dyDescent="0.2">
      <c r="D23" s="1" t="s">
        <v>1822</v>
      </c>
      <c r="E23" s="3" t="s">
        <v>76</v>
      </c>
      <c r="F23" s="3" t="s">
        <v>1823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0.81458333333333333</v>
      </c>
      <c r="N23" s="3" t="s">
        <v>4897</v>
      </c>
      <c r="O23" s="2"/>
      <c r="P23" s="3" t="s">
        <v>315</v>
      </c>
      <c r="Q23" s="3" t="s">
        <v>83</v>
      </c>
      <c r="R23" s="3" t="s">
        <v>1257</v>
      </c>
      <c r="S23" s="3" t="s">
        <v>83</v>
      </c>
      <c r="T23" s="3" t="s">
        <v>216</v>
      </c>
      <c r="U23" s="3" t="s">
        <v>83</v>
      </c>
      <c r="V23" s="3" t="s">
        <v>4898</v>
      </c>
      <c r="W23" s="3" t="s">
        <v>86</v>
      </c>
      <c r="X23" s="3" t="s">
        <v>82</v>
      </c>
      <c r="Y23" s="3" t="s">
        <v>83</v>
      </c>
      <c r="Z23" s="3" t="s">
        <v>111</v>
      </c>
      <c r="AA23" s="3" t="s">
        <v>83</v>
      </c>
      <c r="AB23" s="3" t="s">
        <v>85</v>
      </c>
      <c r="AC23" s="3" t="s">
        <v>83</v>
      </c>
      <c r="AD23" s="3" t="s">
        <v>4899</v>
      </c>
      <c r="AE23" s="3" t="s">
        <v>86</v>
      </c>
      <c r="AF23" s="3" t="s">
        <v>101</v>
      </c>
      <c r="AG23" s="3" t="s">
        <v>83</v>
      </c>
      <c r="AH23" s="3" t="s">
        <v>118</v>
      </c>
      <c r="AI23" s="3" t="s">
        <v>83</v>
      </c>
      <c r="AJ23" s="3" t="s">
        <v>599</v>
      </c>
      <c r="AK23" s="3" t="s">
        <v>599</v>
      </c>
      <c r="AL23" s="3" t="s">
        <v>677</v>
      </c>
      <c r="AM23" s="3" t="s">
        <v>677</v>
      </c>
      <c r="AN23" s="3" t="s">
        <v>420</v>
      </c>
      <c r="AO23" s="3" t="s">
        <v>420</v>
      </c>
      <c r="AP23" s="3" t="s">
        <v>86</v>
      </c>
      <c r="AQ23" s="3" t="s">
        <v>86</v>
      </c>
      <c r="AR23" s="3" t="s">
        <v>4859</v>
      </c>
      <c r="AS23" s="3" t="s">
        <v>4859</v>
      </c>
      <c r="AT23" s="3" t="s">
        <v>519</v>
      </c>
      <c r="AU23" s="3" t="s">
        <v>519</v>
      </c>
      <c r="AV23" s="8">
        <v>0.02</v>
      </c>
      <c r="AW23" s="8">
        <v>0.03</v>
      </c>
      <c r="AX23" s="8">
        <v>0.03</v>
      </c>
      <c r="AY23" s="8">
        <v>0.04</v>
      </c>
      <c r="AZ23" s="2"/>
    </row>
    <row r="24" spans="4:52" x14ac:dyDescent="0.2">
      <c r="D24" s="1" t="s">
        <v>1467</v>
      </c>
      <c r="E24" s="3" t="s">
        <v>76</v>
      </c>
      <c r="F24" s="3" t="s">
        <v>1468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0.81527777777777777</v>
      </c>
      <c r="N24" s="3" t="s">
        <v>4900</v>
      </c>
      <c r="O24" s="2"/>
      <c r="P24" s="3" t="s">
        <v>222</v>
      </c>
      <c r="Q24" s="3" t="s">
        <v>83</v>
      </c>
      <c r="R24" s="3" t="s">
        <v>919</v>
      </c>
      <c r="S24" s="3" t="s">
        <v>83</v>
      </c>
      <c r="T24" s="3" t="s">
        <v>605</v>
      </c>
      <c r="U24" s="3" t="s">
        <v>83</v>
      </c>
      <c r="V24" s="3" t="s">
        <v>4901</v>
      </c>
      <c r="W24" s="3" t="s">
        <v>86</v>
      </c>
      <c r="X24" s="3" t="s">
        <v>3380</v>
      </c>
      <c r="Y24" s="3" t="s">
        <v>83</v>
      </c>
      <c r="Z24" s="3" t="s">
        <v>739</v>
      </c>
      <c r="AA24" s="3" t="s">
        <v>83</v>
      </c>
      <c r="AB24" s="3" t="s">
        <v>387</v>
      </c>
      <c r="AC24" s="3" t="s">
        <v>83</v>
      </c>
      <c r="AD24" s="3" t="s">
        <v>4902</v>
      </c>
      <c r="AE24" s="3" t="s">
        <v>86</v>
      </c>
      <c r="AF24" s="3" t="s">
        <v>101</v>
      </c>
      <c r="AG24" s="3" t="s">
        <v>83</v>
      </c>
      <c r="AH24" s="3" t="s">
        <v>118</v>
      </c>
      <c r="AI24" s="3" t="s">
        <v>83</v>
      </c>
      <c r="AJ24" s="3" t="s">
        <v>887</v>
      </c>
      <c r="AK24" s="3" t="s">
        <v>887</v>
      </c>
      <c r="AL24" s="3" t="s">
        <v>906</v>
      </c>
      <c r="AM24" s="3" t="s">
        <v>906</v>
      </c>
      <c r="AN24" s="3" t="s">
        <v>617</v>
      </c>
      <c r="AO24" s="3" t="s">
        <v>617</v>
      </c>
      <c r="AP24" s="3" t="s">
        <v>86</v>
      </c>
      <c r="AQ24" s="3" t="s">
        <v>86</v>
      </c>
      <c r="AR24" s="3" t="s">
        <v>4859</v>
      </c>
      <c r="AS24" s="3" t="s">
        <v>4859</v>
      </c>
      <c r="AT24" s="3" t="s">
        <v>83</v>
      </c>
      <c r="AU24" s="3" t="s">
        <v>83</v>
      </c>
      <c r="AV24" s="8">
        <v>0</v>
      </c>
      <c r="AW24" s="8">
        <v>0.01</v>
      </c>
      <c r="AX24" s="8">
        <v>0.02</v>
      </c>
      <c r="AY24" s="8">
        <v>0.09</v>
      </c>
      <c r="AZ24" s="2"/>
    </row>
    <row r="25" spans="4:52" x14ac:dyDescent="0.2">
      <c r="D25" s="1" t="s">
        <v>798</v>
      </c>
      <c r="E25" s="3" t="s">
        <v>76</v>
      </c>
      <c r="F25" s="3" t="s">
        <v>799</v>
      </c>
      <c r="G25" s="3" t="s">
        <v>130</v>
      </c>
      <c r="H25" s="2"/>
      <c r="I25" s="2"/>
      <c r="J25" s="2"/>
      <c r="K25" s="3" t="s">
        <v>79</v>
      </c>
      <c r="L25" s="3" t="s">
        <v>80</v>
      </c>
      <c r="M25" s="6">
        <v>0.81527777777777777</v>
      </c>
      <c r="N25" s="3" t="s">
        <v>4903</v>
      </c>
      <c r="O25" s="2"/>
      <c r="P25" s="3" t="s">
        <v>341</v>
      </c>
      <c r="Q25" s="3" t="s">
        <v>83</v>
      </c>
      <c r="R25" s="3" t="s">
        <v>135</v>
      </c>
      <c r="S25" s="3" t="s">
        <v>83</v>
      </c>
      <c r="T25" s="3" t="s">
        <v>179</v>
      </c>
      <c r="U25" s="3" t="s">
        <v>83</v>
      </c>
      <c r="V25" s="3">
        <f>-(0.12 %)</f>
        <v>-1.1999999999999999E-3</v>
      </c>
      <c r="W25" s="3" t="s">
        <v>86</v>
      </c>
      <c r="X25" s="3" t="s">
        <v>843</v>
      </c>
      <c r="Y25" s="3" t="s">
        <v>83</v>
      </c>
      <c r="Z25" s="3" t="s">
        <v>135</v>
      </c>
      <c r="AA25" s="3" t="s">
        <v>83</v>
      </c>
      <c r="AB25" s="3" t="s">
        <v>179</v>
      </c>
      <c r="AC25" s="3" t="s">
        <v>83</v>
      </c>
      <c r="AD25" s="3">
        <f>-(0.07 %)</f>
        <v>-7.000000000000001E-4</v>
      </c>
      <c r="AE25" s="3" t="s">
        <v>86</v>
      </c>
      <c r="AF25" s="3" t="s">
        <v>101</v>
      </c>
      <c r="AG25" s="3" t="s">
        <v>83</v>
      </c>
      <c r="AH25" s="3" t="s">
        <v>118</v>
      </c>
      <c r="AI25" s="3" t="s">
        <v>83</v>
      </c>
      <c r="AJ25" s="3" t="s">
        <v>1163</v>
      </c>
      <c r="AK25" s="3" t="s">
        <v>1163</v>
      </c>
      <c r="AL25" s="3" t="s">
        <v>327</v>
      </c>
      <c r="AM25" s="3" t="s">
        <v>327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4859</v>
      </c>
      <c r="AS25" s="3" t="s">
        <v>4859</v>
      </c>
      <c r="AT25" s="3" t="s">
        <v>519</v>
      </c>
      <c r="AU25" s="3" t="s">
        <v>519</v>
      </c>
      <c r="AV25" s="8">
        <v>0.05</v>
      </c>
      <c r="AW25" s="8">
        <v>0.06</v>
      </c>
      <c r="AX25" s="8">
        <v>0.08</v>
      </c>
      <c r="AY25" s="8">
        <v>0.41</v>
      </c>
      <c r="AZ25" s="2"/>
    </row>
    <row r="26" spans="4:52" x14ac:dyDescent="0.2">
      <c r="D26" s="1" t="s">
        <v>4433</v>
      </c>
      <c r="E26" s="3" t="s">
        <v>76</v>
      </c>
      <c r="F26" s="3" t="s">
        <v>4434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0.81597222222222221</v>
      </c>
      <c r="N26" s="3" t="s">
        <v>4904</v>
      </c>
      <c r="O26" s="2"/>
      <c r="P26" s="3" t="s">
        <v>346</v>
      </c>
      <c r="Q26" s="3" t="s">
        <v>764</v>
      </c>
      <c r="R26" s="3" t="s">
        <v>677</v>
      </c>
      <c r="S26" s="3" t="s">
        <v>120</v>
      </c>
      <c r="T26" s="3" t="s">
        <v>516</v>
      </c>
      <c r="U26" s="3" t="s">
        <v>721</v>
      </c>
      <c r="V26" s="3">
        <f>-(0.18 %)</f>
        <v>-1.8E-3</v>
      </c>
      <c r="W26" s="3" t="s">
        <v>4905</v>
      </c>
      <c r="X26" s="3" t="s">
        <v>346</v>
      </c>
      <c r="Y26" s="3" t="s">
        <v>3919</v>
      </c>
      <c r="Z26" s="3" t="s">
        <v>677</v>
      </c>
      <c r="AA26" s="3" t="s">
        <v>193</v>
      </c>
      <c r="AB26" s="3" t="s">
        <v>1026</v>
      </c>
      <c r="AC26" s="3" t="s">
        <v>525</v>
      </c>
      <c r="AD26" s="3">
        <f>-(0.09 %)</f>
        <v>-8.9999999999999998E-4</v>
      </c>
      <c r="AE26" s="3" t="s">
        <v>4906</v>
      </c>
      <c r="AF26" s="3" t="s">
        <v>101</v>
      </c>
      <c r="AG26" s="3" t="s">
        <v>117</v>
      </c>
      <c r="AH26" s="3" t="s">
        <v>118</v>
      </c>
      <c r="AI26" s="3" t="s">
        <v>155</v>
      </c>
      <c r="AJ26" s="3" t="s">
        <v>83</v>
      </c>
      <c r="AK26" s="3" t="s">
        <v>83</v>
      </c>
      <c r="AL26" s="3" t="s">
        <v>83</v>
      </c>
      <c r="AM26" s="3" t="s">
        <v>83</v>
      </c>
      <c r="AN26" s="3" t="s">
        <v>83</v>
      </c>
      <c r="AO26" s="3" t="s">
        <v>83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83</v>
      </c>
      <c r="AU26" s="3" t="s">
        <v>83</v>
      </c>
      <c r="AV26" s="8">
        <v>0.08</v>
      </c>
      <c r="AW26" s="8">
        <v>0.09</v>
      </c>
      <c r="AX26" s="8">
        <v>0.12</v>
      </c>
      <c r="AY26" s="8">
        <v>0.6</v>
      </c>
      <c r="AZ26" s="2"/>
    </row>
    <row r="27" spans="4:52" x14ac:dyDescent="0.2">
      <c r="D27" s="1" t="s">
        <v>4907</v>
      </c>
      <c r="E27" s="3" t="s">
        <v>76</v>
      </c>
      <c r="F27" s="3" t="s">
        <v>4908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0.82430555555555562</v>
      </c>
      <c r="N27" s="3" t="s">
        <v>4909</v>
      </c>
      <c r="O27" s="2"/>
      <c r="P27" s="3" t="s">
        <v>385</v>
      </c>
      <c r="Q27" s="3" t="s">
        <v>83</v>
      </c>
      <c r="R27" s="3" t="s">
        <v>376</v>
      </c>
      <c r="S27" s="3" t="s">
        <v>83</v>
      </c>
      <c r="T27" s="3" t="s">
        <v>115</v>
      </c>
      <c r="U27" s="3" t="s">
        <v>83</v>
      </c>
      <c r="V27" s="3" t="s">
        <v>4910</v>
      </c>
      <c r="W27" s="3" t="s">
        <v>86</v>
      </c>
      <c r="X27" s="3" t="s">
        <v>485</v>
      </c>
      <c r="Y27" s="3" t="s">
        <v>1806</v>
      </c>
      <c r="Z27" s="3" t="s">
        <v>391</v>
      </c>
      <c r="AA27" s="3" t="s">
        <v>380</v>
      </c>
      <c r="AB27" s="3" t="s">
        <v>121</v>
      </c>
      <c r="AC27" s="3" t="s">
        <v>151</v>
      </c>
      <c r="AD27" s="3" t="s">
        <v>4911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1502</v>
      </c>
      <c r="AK27" s="3" t="s">
        <v>1502</v>
      </c>
      <c r="AL27" s="3" t="s">
        <v>228</v>
      </c>
      <c r="AM27" s="3" t="s">
        <v>228</v>
      </c>
      <c r="AN27" s="3" t="s">
        <v>133</v>
      </c>
      <c r="AO27" s="3" t="s">
        <v>133</v>
      </c>
      <c r="AP27" s="3" t="s">
        <v>86</v>
      </c>
      <c r="AQ27" s="3" t="s">
        <v>86</v>
      </c>
      <c r="AR27" s="3" t="s">
        <v>4859</v>
      </c>
      <c r="AS27" s="3" t="s">
        <v>4859</v>
      </c>
      <c r="AT27" s="3" t="s">
        <v>519</v>
      </c>
      <c r="AU27" s="3" t="s">
        <v>519</v>
      </c>
      <c r="AV27" s="8">
        <v>0</v>
      </c>
      <c r="AW27" s="8">
        <v>0.01</v>
      </c>
      <c r="AX27" s="8">
        <v>0.03</v>
      </c>
      <c r="AY27" s="8">
        <v>0.17</v>
      </c>
      <c r="AZ27" s="2"/>
    </row>
    <row r="28" spans="4:52" x14ac:dyDescent="0.2">
      <c r="D28" s="1" t="s">
        <v>4912</v>
      </c>
      <c r="E28" s="3" t="s">
        <v>76</v>
      </c>
      <c r="F28" s="3" t="s">
        <v>2006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0.82430555555555562</v>
      </c>
      <c r="N28" s="3" t="s">
        <v>4913</v>
      </c>
      <c r="O28" s="2"/>
      <c r="P28" s="3" t="s">
        <v>412</v>
      </c>
      <c r="Q28" s="3" t="s">
        <v>83</v>
      </c>
      <c r="R28" s="3" t="s">
        <v>185</v>
      </c>
      <c r="S28" s="3" t="s">
        <v>83</v>
      </c>
      <c r="T28" s="3" t="s">
        <v>133</v>
      </c>
      <c r="U28" s="3" t="s">
        <v>83</v>
      </c>
      <c r="V28" s="3" t="s">
        <v>4914</v>
      </c>
      <c r="W28" s="3" t="s">
        <v>86</v>
      </c>
      <c r="X28" s="3" t="s">
        <v>1806</v>
      </c>
      <c r="Y28" s="3" t="s">
        <v>83</v>
      </c>
      <c r="Z28" s="3" t="s">
        <v>263</v>
      </c>
      <c r="AA28" s="3" t="s">
        <v>83</v>
      </c>
      <c r="AB28" s="3" t="s">
        <v>186</v>
      </c>
      <c r="AC28" s="3" t="s">
        <v>83</v>
      </c>
      <c r="AD28" s="3" t="s">
        <v>4915</v>
      </c>
      <c r="AE28" s="3" t="s">
        <v>86</v>
      </c>
      <c r="AF28" s="3" t="s">
        <v>290</v>
      </c>
      <c r="AG28" s="3" t="s">
        <v>83</v>
      </c>
      <c r="AH28" s="3" t="s">
        <v>118</v>
      </c>
      <c r="AI28" s="3" t="s">
        <v>83</v>
      </c>
      <c r="AJ28" s="3" t="s">
        <v>470</v>
      </c>
      <c r="AK28" s="3" t="s">
        <v>470</v>
      </c>
      <c r="AL28" s="3" t="s">
        <v>178</v>
      </c>
      <c r="AM28" s="3" t="s">
        <v>178</v>
      </c>
      <c r="AN28" s="3" t="s">
        <v>186</v>
      </c>
      <c r="AO28" s="3" t="s">
        <v>186</v>
      </c>
      <c r="AP28" s="3" t="s">
        <v>86</v>
      </c>
      <c r="AQ28" s="3" t="s">
        <v>86</v>
      </c>
      <c r="AR28" s="3" t="s">
        <v>4859</v>
      </c>
      <c r="AS28" s="3" t="s">
        <v>4859</v>
      </c>
      <c r="AT28" s="3" t="s">
        <v>83</v>
      </c>
      <c r="AU28" s="3" t="s">
        <v>83</v>
      </c>
      <c r="AV28" s="8">
        <v>0.02</v>
      </c>
      <c r="AW28" s="8">
        <v>0.02</v>
      </c>
      <c r="AX28" s="8">
        <v>0.03</v>
      </c>
      <c r="AY28" s="8">
        <v>0.15</v>
      </c>
      <c r="AZ28" s="2"/>
    </row>
    <row r="29" spans="4:52" x14ac:dyDescent="0.2">
      <c r="D29" s="1" t="s">
        <v>1768</v>
      </c>
      <c r="E29" s="3" t="s">
        <v>76</v>
      </c>
      <c r="F29" s="3" t="s">
        <v>1123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0.82708333333333339</v>
      </c>
      <c r="N29" s="3" t="s">
        <v>4916</v>
      </c>
      <c r="O29" s="2"/>
      <c r="P29" s="3" t="s">
        <v>412</v>
      </c>
      <c r="Q29" s="3" t="s">
        <v>83</v>
      </c>
      <c r="R29" s="3" t="s">
        <v>281</v>
      </c>
      <c r="S29" s="3" t="s">
        <v>83</v>
      </c>
      <c r="T29" s="3" t="s">
        <v>441</v>
      </c>
      <c r="U29" s="3" t="s">
        <v>83</v>
      </c>
      <c r="V29" s="3" t="s">
        <v>4917</v>
      </c>
      <c r="W29" s="3" t="s">
        <v>86</v>
      </c>
      <c r="X29" s="3" t="s">
        <v>2237</v>
      </c>
      <c r="Y29" s="3" t="s">
        <v>83</v>
      </c>
      <c r="Z29" s="3" t="s">
        <v>196</v>
      </c>
      <c r="AA29" s="3" t="s">
        <v>83</v>
      </c>
      <c r="AB29" s="3" t="s">
        <v>441</v>
      </c>
      <c r="AC29" s="3" t="s">
        <v>83</v>
      </c>
      <c r="AD29" s="3" t="s">
        <v>3830</v>
      </c>
      <c r="AE29" s="3" t="s">
        <v>86</v>
      </c>
      <c r="AF29" s="3" t="s">
        <v>101</v>
      </c>
      <c r="AG29" s="3" t="s">
        <v>83</v>
      </c>
      <c r="AH29" s="3" t="s">
        <v>118</v>
      </c>
      <c r="AI29" s="3" t="s">
        <v>83</v>
      </c>
      <c r="AJ29" s="3" t="s">
        <v>1347</v>
      </c>
      <c r="AK29" s="3" t="s">
        <v>1347</v>
      </c>
      <c r="AL29" s="3" t="s">
        <v>281</v>
      </c>
      <c r="AM29" s="3" t="s">
        <v>281</v>
      </c>
      <c r="AN29" s="3" t="s">
        <v>216</v>
      </c>
      <c r="AO29" s="3" t="s">
        <v>216</v>
      </c>
      <c r="AP29" s="3" t="s">
        <v>86</v>
      </c>
      <c r="AQ29" s="3" t="s">
        <v>86</v>
      </c>
      <c r="AR29" s="3" t="s">
        <v>4859</v>
      </c>
      <c r="AS29" s="3" t="s">
        <v>4859</v>
      </c>
      <c r="AT29" s="3" t="s">
        <v>519</v>
      </c>
      <c r="AU29" s="3" t="s">
        <v>519</v>
      </c>
      <c r="AV29" s="8">
        <v>0.04</v>
      </c>
      <c r="AW29" s="8">
        <v>0.05</v>
      </c>
      <c r="AX29" s="8">
        <v>7.0000000000000007E-2</v>
      </c>
      <c r="AY29" s="8">
        <v>0.41</v>
      </c>
      <c r="AZ29" s="2"/>
    </row>
    <row r="30" spans="4:52" x14ac:dyDescent="0.2">
      <c r="D30" s="1" t="s">
        <v>1459</v>
      </c>
      <c r="E30" s="3" t="s">
        <v>76</v>
      </c>
      <c r="F30" s="3" t="s">
        <v>1964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0.82777777777777783</v>
      </c>
      <c r="N30" s="3" t="s">
        <v>4918</v>
      </c>
      <c r="O30" s="2"/>
      <c r="P30" s="3" t="s">
        <v>438</v>
      </c>
      <c r="Q30" s="3" t="s">
        <v>83</v>
      </c>
      <c r="R30" s="3" t="s">
        <v>244</v>
      </c>
      <c r="S30" s="3" t="s">
        <v>83</v>
      </c>
      <c r="T30" s="3" t="s">
        <v>186</v>
      </c>
      <c r="U30" s="3" t="s">
        <v>83</v>
      </c>
      <c r="V30" s="3" t="s">
        <v>4919</v>
      </c>
      <c r="W30" s="3" t="s">
        <v>86</v>
      </c>
      <c r="X30" s="3" t="s">
        <v>363</v>
      </c>
      <c r="Y30" s="3" t="s">
        <v>83</v>
      </c>
      <c r="Z30" s="3" t="s">
        <v>244</v>
      </c>
      <c r="AA30" s="3" t="s">
        <v>83</v>
      </c>
      <c r="AB30" s="3" t="s">
        <v>186</v>
      </c>
      <c r="AC30" s="3" t="s">
        <v>83</v>
      </c>
      <c r="AD30" s="3" t="s">
        <v>4920</v>
      </c>
      <c r="AE30" s="3" t="s">
        <v>86</v>
      </c>
      <c r="AF30" s="3" t="s">
        <v>101</v>
      </c>
      <c r="AG30" s="3" t="s">
        <v>83</v>
      </c>
      <c r="AH30" s="3" t="s">
        <v>313</v>
      </c>
      <c r="AI30" s="3" t="s">
        <v>83</v>
      </c>
      <c r="AJ30" s="3" t="s">
        <v>842</v>
      </c>
      <c r="AK30" s="3" t="s">
        <v>842</v>
      </c>
      <c r="AL30" s="3" t="s">
        <v>244</v>
      </c>
      <c r="AM30" s="3" t="s">
        <v>244</v>
      </c>
      <c r="AN30" s="3" t="s">
        <v>133</v>
      </c>
      <c r="AO30" s="3" t="s">
        <v>133</v>
      </c>
      <c r="AP30" s="3" t="s">
        <v>86</v>
      </c>
      <c r="AQ30" s="3" t="s">
        <v>86</v>
      </c>
      <c r="AR30" s="3" t="s">
        <v>4859</v>
      </c>
      <c r="AS30" s="3" t="s">
        <v>4859</v>
      </c>
      <c r="AT30" s="3" t="s">
        <v>83</v>
      </c>
      <c r="AU30" s="3" t="s">
        <v>83</v>
      </c>
      <c r="AV30" s="8">
        <v>0.01</v>
      </c>
      <c r="AW30" s="8">
        <v>0.01</v>
      </c>
      <c r="AX30" s="8">
        <v>0.02</v>
      </c>
      <c r="AY30" s="8">
        <v>0.13</v>
      </c>
      <c r="AZ30" s="2"/>
    </row>
    <row r="31" spans="4:52" x14ac:dyDescent="0.2">
      <c r="D31" s="1" t="s">
        <v>2320</v>
      </c>
      <c r="E31" s="3" t="s">
        <v>76</v>
      </c>
      <c r="F31" s="3" t="s">
        <v>4921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0.82847222222222217</v>
      </c>
      <c r="N31" s="3" t="s">
        <v>4922</v>
      </c>
      <c r="O31" s="2"/>
      <c r="P31" s="3" t="s">
        <v>433</v>
      </c>
      <c r="Q31" s="3" t="s">
        <v>83</v>
      </c>
      <c r="R31" s="3" t="s">
        <v>446</v>
      </c>
      <c r="S31" s="3" t="s">
        <v>83</v>
      </c>
      <c r="T31" s="3" t="s">
        <v>133</v>
      </c>
      <c r="U31" s="3" t="s">
        <v>83</v>
      </c>
      <c r="V31" s="3">
        <f>-(0.66 %)</f>
        <v>-6.6E-3</v>
      </c>
      <c r="W31" s="3" t="s">
        <v>86</v>
      </c>
      <c r="X31" s="3" t="s">
        <v>738</v>
      </c>
      <c r="Y31" s="3" t="s">
        <v>1659</v>
      </c>
      <c r="Z31" s="3" t="s">
        <v>373</v>
      </c>
      <c r="AA31" s="3" t="s">
        <v>398</v>
      </c>
      <c r="AB31" s="3" t="s">
        <v>133</v>
      </c>
      <c r="AC31" s="3" t="s">
        <v>112</v>
      </c>
      <c r="AD31" s="3" t="s">
        <v>86</v>
      </c>
      <c r="AE31" s="3" t="s">
        <v>86</v>
      </c>
      <c r="AF31" s="3" t="s">
        <v>101</v>
      </c>
      <c r="AG31" s="3" t="s">
        <v>913</v>
      </c>
      <c r="AH31" s="3" t="s">
        <v>155</v>
      </c>
      <c r="AI31" s="3" t="s">
        <v>155</v>
      </c>
      <c r="AJ31" s="3" t="s">
        <v>414</v>
      </c>
      <c r="AK31" s="3" t="s">
        <v>414</v>
      </c>
      <c r="AL31" s="3" t="s">
        <v>398</v>
      </c>
      <c r="AM31" s="3" t="s">
        <v>398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4859</v>
      </c>
      <c r="AS31" s="3" t="s">
        <v>4859</v>
      </c>
      <c r="AT31" s="3" t="s">
        <v>519</v>
      </c>
      <c r="AU31" s="3" t="s">
        <v>519</v>
      </c>
      <c r="AV31" s="8">
        <v>0.05</v>
      </c>
      <c r="AW31" s="8">
        <v>0.09</v>
      </c>
      <c r="AX31" s="8">
        <v>0.15</v>
      </c>
      <c r="AY31" s="8">
        <v>0.56999999999999995</v>
      </c>
      <c r="AZ31" s="2"/>
    </row>
    <row r="32" spans="4:52" x14ac:dyDescent="0.2">
      <c r="D32" s="1" t="s">
        <v>2081</v>
      </c>
      <c r="E32" s="3" t="s">
        <v>76</v>
      </c>
      <c r="F32" s="3" t="s">
        <v>1524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0.82847222222222217</v>
      </c>
      <c r="N32" s="3" t="s">
        <v>4923</v>
      </c>
      <c r="O32" s="2"/>
      <c r="P32" s="3" t="s">
        <v>412</v>
      </c>
      <c r="Q32" s="3" t="s">
        <v>83</v>
      </c>
      <c r="R32" s="3" t="s">
        <v>388</v>
      </c>
      <c r="S32" s="3" t="s">
        <v>83</v>
      </c>
      <c r="T32" s="3" t="s">
        <v>112</v>
      </c>
      <c r="U32" s="3" t="s">
        <v>83</v>
      </c>
      <c r="V32" s="3">
        <f>-(0.26 %)</f>
        <v>-2.5999999999999999E-3</v>
      </c>
      <c r="W32" s="3" t="s">
        <v>86</v>
      </c>
      <c r="X32" s="3" t="s">
        <v>341</v>
      </c>
      <c r="Y32" s="3" t="s">
        <v>83</v>
      </c>
      <c r="Z32" s="3" t="s">
        <v>703</v>
      </c>
      <c r="AA32" s="3" t="s">
        <v>83</v>
      </c>
      <c r="AB32" s="3" t="s">
        <v>133</v>
      </c>
      <c r="AC32" s="3" t="s">
        <v>83</v>
      </c>
      <c r="AD32" s="3">
        <f>-(0.09 %)</f>
        <v>-8.9999999999999998E-4</v>
      </c>
      <c r="AE32" s="3" t="s">
        <v>86</v>
      </c>
      <c r="AF32" s="3" t="s">
        <v>101</v>
      </c>
      <c r="AG32" s="3" t="s">
        <v>83</v>
      </c>
      <c r="AH32" s="3" t="s">
        <v>118</v>
      </c>
      <c r="AI32" s="3" t="s">
        <v>83</v>
      </c>
      <c r="AJ32" s="3" t="s">
        <v>1217</v>
      </c>
      <c r="AK32" s="3" t="s">
        <v>1217</v>
      </c>
      <c r="AL32" s="3" t="s">
        <v>105</v>
      </c>
      <c r="AM32" s="3" t="s">
        <v>105</v>
      </c>
      <c r="AN32" s="3" t="s">
        <v>133</v>
      </c>
      <c r="AO32" s="3" t="s">
        <v>133</v>
      </c>
      <c r="AP32" s="3" t="s">
        <v>86</v>
      </c>
      <c r="AQ32" s="3" t="s">
        <v>86</v>
      </c>
      <c r="AR32" s="3" t="s">
        <v>4859</v>
      </c>
      <c r="AS32" s="3" t="s">
        <v>4859</v>
      </c>
      <c r="AT32" s="3" t="s">
        <v>83</v>
      </c>
      <c r="AU32" s="3" t="s">
        <v>83</v>
      </c>
      <c r="AV32" s="8">
        <v>0.01</v>
      </c>
      <c r="AW32" s="8">
        <v>0.01</v>
      </c>
      <c r="AX32" s="8">
        <v>0.02</v>
      </c>
      <c r="AY32" s="8">
        <v>0.13</v>
      </c>
      <c r="AZ32" s="2"/>
    </row>
    <row r="33" spans="4:52" x14ac:dyDescent="0.2">
      <c r="D33" s="1" t="s">
        <v>317</v>
      </c>
      <c r="E33" s="3" t="s">
        <v>76</v>
      </c>
      <c r="F33" s="3" t="s">
        <v>961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0.82916666666666661</v>
      </c>
      <c r="N33" s="3" t="s">
        <v>4924</v>
      </c>
      <c r="O33" s="2"/>
      <c r="P33" s="3" t="s">
        <v>433</v>
      </c>
      <c r="Q33" s="3" t="s">
        <v>83</v>
      </c>
      <c r="R33" s="3" t="s">
        <v>415</v>
      </c>
      <c r="S33" s="3" t="s">
        <v>83</v>
      </c>
      <c r="T33" s="3" t="s">
        <v>1026</v>
      </c>
      <c r="U33" s="3" t="s">
        <v>83</v>
      </c>
      <c r="V33" s="3" t="s">
        <v>4619</v>
      </c>
      <c r="W33" s="3" t="s">
        <v>86</v>
      </c>
      <c r="X33" s="3" t="s">
        <v>103</v>
      </c>
      <c r="Y33" s="3" t="s">
        <v>83</v>
      </c>
      <c r="Z33" s="3" t="s">
        <v>868</v>
      </c>
      <c r="AA33" s="3" t="s">
        <v>83</v>
      </c>
      <c r="AB33" s="3" t="s">
        <v>146</v>
      </c>
      <c r="AC33" s="3" t="s">
        <v>83</v>
      </c>
      <c r="AD33" s="3" t="s">
        <v>4925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385</v>
      </c>
      <c r="AK33" s="3" t="s">
        <v>385</v>
      </c>
      <c r="AL33" s="3" t="s">
        <v>339</v>
      </c>
      <c r="AM33" s="3" t="s">
        <v>339</v>
      </c>
      <c r="AN33" s="3" t="s">
        <v>353</v>
      </c>
      <c r="AO33" s="3" t="s">
        <v>353</v>
      </c>
      <c r="AP33" s="3" t="s">
        <v>86</v>
      </c>
      <c r="AQ33" s="3" t="s">
        <v>86</v>
      </c>
      <c r="AR33" s="3" t="s">
        <v>4859</v>
      </c>
      <c r="AS33" s="3" t="s">
        <v>4859</v>
      </c>
      <c r="AT33" s="3" t="s">
        <v>83</v>
      </c>
      <c r="AU33" s="3" t="s">
        <v>83</v>
      </c>
      <c r="AV33" s="8">
        <v>0.01</v>
      </c>
      <c r="AW33" s="8">
        <v>0.02</v>
      </c>
      <c r="AX33" s="8">
        <v>0.03</v>
      </c>
      <c r="AY33" s="8">
        <v>0.14000000000000001</v>
      </c>
      <c r="AZ33" s="2"/>
    </row>
    <row r="34" spans="4:52" x14ac:dyDescent="0.2">
      <c r="D34" s="1" t="s">
        <v>1451</v>
      </c>
      <c r="E34" s="3" t="s">
        <v>76</v>
      </c>
      <c r="F34" s="3" t="s">
        <v>318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0.82986111111111116</v>
      </c>
      <c r="N34" s="3" t="s">
        <v>4926</v>
      </c>
      <c r="O34" s="2"/>
      <c r="P34" s="3" t="s">
        <v>110</v>
      </c>
      <c r="Q34" s="3" t="s">
        <v>83</v>
      </c>
      <c r="R34" s="3" t="s">
        <v>400</v>
      </c>
      <c r="S34" s="3" t="s">
        <v>83</v>
      </c>
      <c r="T34" s="3" t="s">
        <v>179</v>
      </c>
      <c r="U34" s="3" t="s">
        <v>83</v>
      </c>
      <c r="V34" s="3">
        <f>-(0.42 %)</f>
        <v>-4.1999999999999997E-3</v>
      </c>
      <c r="W34" s="3" t="s">
        <v>86</v>
      </c>
      <c r="X34" s="3" t="s">
        <v>669</v>
      </c>
      <c r="Y34" s="3" t="s">
        <v>83</v>
      </c>
      <c r="Z34" s="3" t="s">
        <v>500</v>
      </c>
      <c r="AA34" s="3" t="s">
        <v>83</v>
      </c>
      <c r="AB34" s="3" t="s">
        <v>179</v>
      </c>
      <c r="AC34" s="3" t="s">
        <v>83</v>
      </c>
      <c r="AD34" s="3">
        <f>-(0.23 %)</f>
        <v>-2.3E-3</v>
      </c>
      <c r="AE34" s="3" t="s">
        <v>86</v>
      </c>
      <c r="AF34" s="3" t="s">
        <v>101</v>
      </c>
      <c r="AG34" s="3" t="s">
        <v>83</v>
      </c>
      <c r="AH34" s="3" t="s">
        <v>118</v>
      </c>
      <c r="AI34" s="3" t="s">
        <v>83</v>
      </c>
      <c r="AJ34" s="3" t="s">
        <v>1511</v>
      </c>
      <c r="AK34" s="3" t="s">
        <v>1511</v>
      </c>
      <c r="AL34" s="3" t="s">
        <v>500</v>
      </c>
      <c r="AM34" s="3" t="s">
        <v>500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4859</v>
      </c>
      <c r="AS34" s="3" t="s">
        <v>4859</v>
      </c>
      <c r="AT34" s="3" t="s">
        <v>83</v>
      </c>
      <c r="AU34" s="3" t="s">
        <v>83</v>
      </c>
      <c r="AV34" s="8">
        <v>0</v>
      </c>
      <c r="AW34" s="8">
        <v>0</v>
      </c>
      <c r="AX34" s="8">
        <v>0.01</v>
      </c>
      <c r="AY34" s="8">
        <v>0.13</v>
      </c>
      <c r="AZ34" s="2"/>
    </row>
    <row r="35" spans="4:52" x14ac:dyDescent="0.2">
      <c r="D35" s="1" t="s">
        <v>1869</v>
      </c>
      <c r="E35" s="3" t="s">
        <v>76</v>
      </c>
      <c r="F35" s="3" t="s">
        <v>2525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0.83611111111111114</v>
      </c>
      <c r="N35" s="3" t="s">
        <v>4927</v>
      </c>
      <c r="O35" s="2"/>
      <c r="P35" s="3" t="s">
        <v>485</v>
      </c>
      <c r="Q35" s="3" t="s">
        <v>83</v>
      </c>
      <c r="R35" s="3" t="s">
        <v>388</v>
      </c>
      <c r="S35" s="3" t="s">
        <v>83</v>
      </c>
      <c r="T35" s="3" t="s">
        <v>121</v>
      </c>
      <c r="U35" s="3" t="s">
        <v>83</v>
      </c>
      <c r="V35" s="3" t="s">
        <v>2832</v>
      </c>
      <c r="W35" s="3" t="s">
        <v>86</v>
      </c>
      <c r="X35" s="3" t="s">
        <v>485</v>
      </c>
      <c r="Y35" s="3" t="s">
        <v>713</v>
      </c>
      <c r="Z35" s="3" t="s">
        <v>145</v>
      </c>
      <c r="AA35" s="3" t="s">
        <v>285</v>
      </c>
      <c r="AB35" s="3" t="s">
        <v>179</v>
      </c>
      <c r="AC35" s="3" t="s">
        <v>1026</v>
      </c>
      <c r="AD35" s="3" t="s">
        <v>86</v>
      </c>
      <c r="AE35" s="3" t="s">
        <v>86</v>
      </c>
      <c r="AF35" s="3" t="s">
        <v>83</v>
      </c>
      <c r="AG35" s="3" t="s">
        <v>83</v>
      </c>
      <c r="AH35" s="3" t="s">
        <v>407</v>
      </c>
      <c r="AI35" s="3" t="s">
        <v>83</v>
      </c>
      <c r="AJ35" s="3" t="s">
        <v>346</v>
      </c>
      <c r="AK35" s="3" t="s">
        <v>346</v>
      </c>
      <c r="AL35" s="3" t="s">
        <v>376</v>
      </c>
      <c r="AM35" s="3" t="s">
        <v>376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136</v>
      </c>
      <c r="AS35" s="3" t="s">
        <v>136</v>
      </c>
      <c r="AT35" s="3" t="s">
        <v>83</v>
      </c>
      <c r="AU35" s="3" t="s">
        <v>83</v>
      </c>
      <c r="AV35" s="8">
        <v>0</v>
      </c>
      <c r="AW35" s="8">
        <v>0</v>
      </c>
      <c r="AX35" s="8">
        <v>0.01</v>
      </c>
      <c r="AY35" s="8">
        <v>0.17</v>
      </c>
      <c r="AZ35" s="2"/>
    </row>
    <row r="36" spans="4:52" x14ac:dyDescent="0.2">
      <c r="D36" s="1" t="s">
        <v>317</v>
      </c>
      <c r="E36" s="3" t="s">
        <v>76</v>
      </c>
      <c r="F36" s="3" t="s">
        <v>1964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0.84583333333333333</v>
      </c>
      <c r="N36" s="3" t="s">
        <v>4928</v>
      </c>
      <c r="O36" s="2"/>
      <c r="P36" s="3" t="s">
        <v>83</v>
      </c>
      <c r="Q36" s="3" t="s">
        <v>83</v>
      </c>
      <c r="R36" s="3" t="s">
        <v>83</v>
      </c>
      <c r="S36" s="3" t="s">
        <v>83</v>
      </c>
      <c r="T36" s="3" t="s">
        <v>83</v>
      </c>
      <c r="U36" s="3" t="s">
        <v>83</v>
      </c>
      <c r="V36" s="3" t="s">
        <v>86</v>
      </c>
      <c r="W36" s="3" t="s">
        <v>86</v>
      </c>
      <c r="X36" s="3" t="s">
        <v>214</v>
      </c>
      <c r="Y36" s="3" t="s">
        <v>83</v>
      </c>
      <c r="Z36" s="3" t="s">
        <v>380</v>
      </c>
      <c r="AA36" s="3" t="s">
        <v>83</v>
      </c>
      <c r="AB36" s="3" t="s">
        <v>186</v>
      </c>
      <c r="AC36" s="3" t="s">
        <v>83</v>
      </c>
      <c r="AD36" s="3" t="s">
        <v>4929</v>
      </c>
      <c r="AE36" s="3" t="s">
        <v>86</v>
      </c>
      <c r="AF36" s="3" t="s">
        <v>101</v>
      </c>
      <c r="AG36" s="3" t="s">
        <v>83</v>
      </c>
      <c r="AH36" s="3" t="s">
        <v>313</v>
      </c>
      <c r="AI36" s="3" t="s">
        <v>83</v>
      </c>
      <c r="AJ36" s="3" t="s">
        <v>268</v>
      </c>
      <c r="AK36" s="3" t="s">
        <v>268</v>
      </c>
      <c r="AL36" s="3" t="s">
        <v>280</v>
      </c>
      <c r="AM36" s="3" t="s">
        <v>280</v>
      </c>
      <c r="AN36" s="3" t="s">
        <v>529</v>
      </c>
      <c r="AO36" s="3" t="s">
        <v>529</v>
      </c>
      <c r="AP36" s="3" t="s">
        <v>86</v>
      </c>
      <c r="AQ36" s="3" t="s">
        <v>86</v>
      </c>
      <c r="AR36" s="3" t="s">
        <v>4859</v>
      </c>
      <c r="AS36" s="3" t="s">
        <v>4859</v>
      </c>
      <c r="AT36" s="3" t="s">
        <v>83</v>
      </c>
      <c r="AU36" s="3" t="s">
        <v>83</v>
      </c>
      <c r="AV36" s="8">
        <v>0</v>
      </c>
      <c r="AW36" s="8">
        <v>0</v>
      </c>
      <c r="AX36" s="8">
        <v>0.01</v>
      </c>
      <c r="AY36" s="8">
        <v>0.1</v>
      </c>
      <c r="AZ36" s="2"/>
    </row>
    <row r="37" spans="4:52" x14ac:dyDescent="0.2">
      <c r="D37" s="1" t="s">
        <v>4930</v>
      </c>
      <c r="E37" s="3" t="s">
        <v>76</v>
      </c>
      <c r="F37" s="3" t="s">
        <v>4931</v>
      </c>
      <c r="G37" s="3" t="s">
        <v>468</v>
      </c>
      <c r="H37" s="2"/>
      <c r="I37" s="2"/>
      <c r="J37" s="2"/>
      <c r="K37" s="3" t="s">
        <v>1033</v>
      </c>
      <c r="L37" s="3" t="s">
        <v>161</v>
      </c>
      <c r="M37" s="6">
        <v>0.8520833333333333</v>
      </c>
      <c r="N37" s="3" t="s">
        <v>4932</v>
      </c>
      <c r="O37" s="2"/>
      <c r="P37" s="3" t="s">
        <v>222</v>
      </c>
      <c r="Q37" s="3" t="s">
        <v>83</v>
      </c>
      <c r="R37" s="3" t="s">
        <v>263</v>
      </c>
      <c r="S37" s="3" t="s">
        <v>83</v>
      </c>
      <c r="T37" s="3" t="s">
        <v>133</v>
      </c>
      <c r="U37" s="3" t="s">
        <v>83</v>
      </c>
      <c r="V37" s="3" t="s">
        <v>86</v>
      </c>
      <c r="W37" s="3" t="s">
        <v>86</v>
      </c>
      <c r="X37" s="3" t="s">
        <v>764</v>
      </c>
      <c r="Y37" s="3" t="s">
        <v>83</v>
      </c>
      <c r="Z37" s="3" t="s">
        <v>630</v>
      </c>
      <c r="AA37" s="3" t="s">
        <v>83</v>
      </c>
      <c r="AB37" s="3" t="s">
        <v>357</v>
      </c>
      <c r="AC37" s="3" t="s">
        <v>83</v>
      </c>
      <c r="AD37" s="3" t="s">
        <v>86</v>
      </c>
      <c r="AE37" s="3" t="s">
        <v>86</v>
      </c>
      <c r="AF37" s="3" t="s">
        <v>83</v>
      </c>
      <c r="AG37" s="3" t="s">
        <v>83</v>
      </c>
      <c r="AH37" s="3" t="s">
        <v>83</v>
      </c>
      <c r="AI37" s="3" t="s">
        <v>83</v>
      </c>
      <c r="AJ37" s="3" t="s">
        <v>143</v>
      </c>
      <c r="AK37" s="3" t="s">
        <v>143</v>
      </c>
      <c r="AL37" s="3" t="s">
        <v>263</v>
      </c>
      <c r="AM37" s="3" t="s">
        <v>263</v>
      </c>
      <c r="AN37" s="3" t="s">
        <v>357</v>
      </c>
      <c r="AO37" s="3" t="s">
        <v>357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83</v>
      </c>
      <c r="AU37" s="3" t="s">
        <v>83</v>
      </c>
      <c r="AV37" s="8">
        <v>0</v>
      </c>
      <c r="AW37" s="8">
        <v>0</v>
      </c>
      <c r="AX37" s="8">
        <v>0</v>
      </c>
      <c r="AY37" s="8">
        <v>0</v>
      </c>
      <c r="AZ37" s="2"/>
    </row>
    <row r="38" spans="4:52" x14ac:dyDescent="0.2">
      <c r="D38" s="1" t="s">
        <v>1122</v>
      </c>
      <c r="E38" s="3" t="s">
        <v>76</v>
      </c>
      <c r="F38" s="3" t="s">
        <v>1123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0.85416666666666663</v>
      </c>
      <c r="N38" s="3" t="s">
        <v>4933</v>
      </c>
      <c r="O38" s="2"/>
      <c r="P38" s="3" t="s">
        <v>438</v>
      </c>
      <c r="Q38" s="3" t="s">
        <v>268</v>
      </c>
      <c r="R38" s="3" t="s">
        <v>285</v>
      </c>
      <c r="S38" s="3" t="s">
        <v>196</v>
      </c>
      <c r="T38" s="3" t="s">
        <v>121</v>
      </c>
      <c r="U38" s="3" t="s">
        <v>529</v>
      </c>
      <c r="V38" s="3">
        <f>-(0.3 %)</f>
        <v>-3.0000000000000001E-3</v>
      </c>
      <c r="W38" s="3">
        <f>-(0.05 %)</f>
        <v>-5.0000000000000001E-4</v>
      </c>
      <c r="X38" s="3" t="s">
        <v>764</v>
      </c>
      <c r="Y38" s="3" t="s">
        <v>2031</v>
      </c>
      <c r="Z38" s="3" t="s">
        <v>288</v>
      </c>
      <c r="AA38" s="3" t="s">
        <v>676</v>
      </c>
      <c r="AB38" s="3" t="s">
        <v>133</v>
      </c>
      <c r="AC38" s="3" t="s">
        <v>426</v>
      </c>
      <c r="AD38" s="3" t="s">
        <v>86</v>
      </c>
      <c r="AE38" s="3" t="s">
        <v>86</v>
      </c>
      <c r="AF38" s="3" t="s">
        <v>101</v>
      </c>
      <c r="AG38" s="3" t="s">
        <v>83</v>
      </c>
      <c r="AH38" s="3" t="s">
        <v>118</v>
      </c>
      <c r="AI38" s="3" t="s">
        <v>83</v>
      </c>
      <c r="AJ38" s="3" t="s">
        <v>1157</v>
      </c>
      <c r="AK38" s="3" t="s">
        <v>1157</v>
      </c>
      <c r="AL38" s="3" t="s">
        <v>398</v>
      </c>
      <c r="AM38" s="3" t="s">
        <v>398</v>
      </c>
      <c r="AN38" s="3" t="s">
        <v>133</v>
      </c>
      <c r="AO38" s="3" t="s">
        <v>133</v>
      </c>
      <c r="AP38" s="3" t="s">
        <v>86</v>
      </c>
      <c r="AQ38" s="3" t="s">
        <v>86</v>
      </c>
      <c r="AR38" s="3" t="s">
        <v>4859</v>
      </c>
      <c r="AS38" s="3" t="s">
        <v>4859</v>
      </c>
      <c r="AT38" s="3" t="s">
        <v>83</v>
      </c>
      <c r="AU38" s="3" t="s">
        <v>83</v>
      </c>
      <c r="AV38" s="8">
        <v>0.13</v>
      </c>
      <c r="AW38" s="8">
        <v>0.16</v>
      </c>
      <c r="AX38" s="8">
        <v>0.2</v>
      </c>
      <c r="AY38" s="8">
        <v>0.5</v>
      </c>
      <c r="AZ38" s="2"/>
    </row>
    <row r="39" spans="4:52" x14ac:dyDescent="0.2">
      <c r="D39" s="1" t="s">
        <v>1778</v>
      </c>
      <c r="E39" s="3" t="s">
        <v>76</v>
      </c>
      <c r="F39" s="3" t="s">
        <v>1235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0.85486111111111107</v>
      </c>
      <c r="N39" s="3" t="s">
        <v>4934</v>
      </c>
      <c r="O39" s="2"/>
      <c r="P39" s="3" t="s">
        <v>1692</v>
      </c>
      <c r="Q39" s="3" t="s">
        <v>83</v>
      </c>
      <c r="R39" s="3" t="s">
        <v>105</v>
      </c>
      <c r="S39" s="3" t="s">
        <v>83</v>
      </c>
      <c r="T39" s="3" t="s">
        <v>133</v>
      </c>
      <c r="U39" s="3" t="s">
        <v>83</v>
      </c>
      <c r="V39" s="3" t="s">
        <v>3059</v>
      </c>
      <c r="W39" s="3" t="s">
        <v>86</v>
      </c>
      <c r="X39" s="3" t="s">
        <v>1960</v>
      </c>
      <c r="Y39" s="3" t="s">
        <v>764</v>
      </c>
      <c r="Z39" s="3" t="s">
        <v>285</v>
      </c>
      <c r="AA39" s="3" t="s">
        <v>703</v>
      </c>
      <c r="AB39" s="3" t="s">
        <v>121</v>
      </c>
      <c r="AC39" s="3" t="s">
        <v>133</v>
      </c>
      <c r="AD39" s="3" t="s">
        <v>4935</v>
      </c>
      <c r="AE39" s="3">
        <f>-(0.19 %)</f>
        <v>-1.9E-3</v>
      </c>
      <c r="AF39" s="3" t="s">
        <v>290</v>
      </c>
      <c r="AG39" s="3" t="s">
        <v>117</v>
      </c>
      <c r="AH39" s="3" t="s">
        <v>155</v>
      </c>
      <c r="AI39" s="3" t="s">
        <v>118</v>
      </c>
      <c r="AJ39" s="3" t="s">
        <v>1138</v>
      </c>
      <c r="AK39" s="3" t="s">
        <v>1138</v>
      </c>
      <c r="AL39" s="3" t="s">
        <v>105</v>
      </c>
      <c r="AM39" s="3" t="s">
        <v>105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4859</v>
      </c>
      <c r="AS39" s="3" t="s">
        <v>4859</v>
      </c>
      <c r="AT39" s="3" t="s">
        <v>83</v>
      </c>
      <c r="AU39" s="3" t="s">
        <v>83</v>
      </c>
      <c r="AV39" s="8">
        <v>0.04</v>
      </c>
      <c r="AW39" s="8">
        <v>0.04</v>
      </c>
      <c r="AX39" s="8">
        <v>0.06</v>
      </c>
      <c r="AY39" s="8">
        <v>0.18</v>
      </c>
      <c r="AZ39" s="2"/>
    </row>
    <row r="40" spans="4:52" x14ac:dyDescent="0.2">
      <c r="D40" s="1" t="s">
        <v>2508</v>
      </c>
      <c r="E40" s="3" t="s">
        <v>76</v>
      </c>
      <c r="F40" s="3" t="s">
        <v>552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0.87013888888888891</v>
      </c>
      <c r="N40" s="3" t="s">
        <v>4936</v>
      </c>
      <c r="O40" s="2"/>
      <c r="P40" s="3" t="s">
        <v>181</v>
      </c>
      <c r="Q40" s="3" t="s">
        <v>83</v>
      </c>
      <c r="R40" s="3" t="s">
        <v>498</v>
      </c>
      <c r="S40" s="3" t="s">
        <v>83</v>
      </c>
      <c r="T40" s="3" t="s">
        <v>133</v>
      </c>
      <c r="U40" s="3" t="s">
        <v>83</v>
      </c>
      <c r="V40" s="3" t="s">
        <v>4937</v>
      </c>
      <c r="W40" s="3" t="s">
        <v>86</v>
      </c>
      <c r="X40" s="3" t="s">
        <v>385</v>
      </c>
      <c r="Y40" s="3" t="s">
        <v>83</v>
      </c>
      <c r="Z40" s="3" t="s">
        <v>216</v>
      </c>
      <c r="AA40" s="3" t="s">
        <v>83</v>
      </c>
      <c r="AB40" s="3" t="s">
        <v>179</v>
      </c>
      <c r="AC40" s="3" t="s">
        <v>83</v>
      </c>
      <c r="AD40" s="3" t="s">
        <v>4938</v>
      </c>
      <c r="AE40" s="3" t="s">
        <v>86</v>
      </c>
      <c r="AF40" s="3" t="s">
        <v>101</v>
      </c>
      <c r="AG40" s="3" t="s">
        <v>83</v>
      </c>
      <c r="AH40" s="3" t="s">
        <v>118</v>
      </c>
      <c r="AI40" s="3" t="s">
        <v>83</v>
      </c>
      <c r="AJ40" s="3" t="s">
        <v>261</v>
      </c>
      <c r="AK40" s="3" t="s">
        <v>261</v>
      </c>
      <c r="AL40" s="3" t="s">
        <v>609</v>
      </c>
      <c r="AM40" s="3" t="s">
        <v>609</v>
      </c>
      <c r="AN40" s="3" t="s">
        <v>179</v>
      </c>
      <c r="AO40" s="3" t="s">
        <v>179</v>
      </c>
      <c r="AP40" s="3" t="s">
        <v>86</v>
      </c>
      <c r="AQ40" s="3" t="s">
        <v>86</v>
      </c>
      <c r="AR40" s="3" t="s">
        <v>4859</v>
      </c>
      <c r="AS40" s="3" t="s">
        <v>4859</v>
      </c>
      <c r="AT40" s="3" t="s">
        <v>83</v>
      </c>
      <c r="AU40" s="3" t="s">
        <v>83</v>
      </c>
      <c r="AV40" s="8">
        <v>0.01</v>
      </c>
      <c r="AW40" s="8">
        <v>0.01</v>
      </c>
      <c r="AX40" s="8">
        <v>0.02</v>
      </c>
      <c r="AY40" s="8">
        <v>0.11</v>
      </c>
      <c r="AZ40" s="2"/>
    </row>
  </sheetData>
  <mergeCells count="1">
    <mergeCell ref="A3:B3"/>
  </mergeCells>
  <conditionalFormatting sqref="D1:D1048576">
    <cfRule type="duplicateValues" dxfId="11" priority="1"/>
  </conditionalFormatting>
  <hyperlinks>
    <hyperlink ref="F2" r:id="rId1" display="mailto:genorthix@yahoo.com" xr:uid="{13C49882-3334-6E40-A388-D43812D196D0}"/>
    <hyperlink ref="D11" r:id="rId2" display="mailto:long12short4@gmail.com" xr:uid="{94CAD572-69E0-BD46-ACDE-206B2192DE07}"/>
    <hyperlink ref="N11" r:id="rId3" display="mailto:long12short4@gmail.com" xr:uid="{C0A065E4-F410-364B-ABFC-75820082D40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DC996-1B8F-7948-B451-A044A3DE885E}">
  <dimension ref="A1:AZ54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2.8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44272.76666666667</v>
      </c>
      <c r="J2" s="6">
        <v>0.90277777777777779</v>
      </c>
      <c r="K2" s="7">
        <v>0.13586805555555556</v>
      </c>
      <c r="L2" s="3">
        <v>64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5051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5050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50</v>
      </c>
      <c r="D5" s="1" t="s">
        <v>1743</v>
      </c>
      <c r="E5" s="3" t="s">
        <v>76</v>
      </c>
      <c r="F5" s="3" t="s">
        <v>2533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0.76666666666666661</v>
      </c>
      <c r="N5" s="3" t="s">
        <v>4941</v>
      </c>
      <c r="O5" s="2"/>
      <c r="P5" s="3" t="s">
        <v>925</v>
      </c>
      <c r="Q5" s="3" t="s">
        <v>83</v>
      </c>
      <c r="R5" s="3" t="s">
        <v>2811</v>
      </c>
      <c r="S5" s="3" t="s">
        <v>83</v>
      </c>
      <c r="T5" s="3" t="s">
        <v>179</v>
      </c>
      <c r="U5" s="3" t="s">
        <v>83</v>
      </c>
      <c r="V5" s="3">
        <f>-(0.04 %)</f>
        <v>-4.0000000000000002E-4</v>
      </c>
      <c r="W5" s="3" t="s">
        <v>86</v>
      </c>
      <c r="X5" s="3" t="s">
        <v>3098</v>
      </c>
      <c r="Y5" s="3" t="s">
        <v>83</v>
      </c>
      <c r="Z5" s="3" t="s">
        <v>1082</v>
      </c>
      <c r="AA5" s="3" t="s">
        <v>83</v>
      </c>
      <c r="AB5" s="3" t="s">
        <v>179</v>
      </c>
      <c r="AC5" s="3" t="s">
        <v>83</v>
      </c>
      <c r="AD5" s="3">
        <f>-(0.07 %)</f>
        <v>-7.000000000000001E-4</v>
      </c>
      <c r="AE5" s="3" t="s">
        <v>86</v>
      </c>
      <c r="AF5" s="3" t="s">
        <v>2578</v>
      </c>
      <c r="AG5" s="3" t="s">
        <v>83</v>
      </c>
      <c r="AH5" s="3" t="s">
        <v>1583</v>
      </c>
      <c r="AI5" s="3" t="s">
        <v>83</v>
      </c>
      <c r="AJ5" s="3" t="s">
        <v>1594</v>
      </c>
      <c r="AK5" s="3" t="s">
        <v>1594</v>
      </c>
      <c r="AL5" s="3" t="s">
        <v>309</v>
      </c>
      <c r="AM5" s="3" t="s">
        <v>309</v>
      </c>
      <c r="AN5" s="3" t="s">
        <v>179</v>
      </c>
      <c r="AO5" s="3" t="s">
        <v>179</v>
      </c>
      <c r="AP5" s="3" t="s">
        <v>86</v>
      </c>
      <c r="AQ5" s="3" t="s">
        <v>86</v>
      </c>
      <c r="AR5" s="3" t="s">
        <v>2539</v>
      </c>
      <c r="AS5" s="3" t="s">
        <v>2539</v>
      </c>
      <c r="AT5" s="3" t="s">
        <v>393</v>
      </c>
      <c r="AU5" s="3" t="s">
        <v>393</v>
      </c>
      <c r="AV5" s="8">
        <v>0.02</v>
      </c>
      <c r="AW5" s="8">
        <v>0.04</v>
      </c>
      <c r="AX5" s="8">
        <v>0.08</v>
      </c>
      <c r="AY5" s="8">
        <v>0.25</v>
      </c>
      <c r="AZ5" s="2"/>
    </row>
    <row r="6" spans="1:52" x14ac:dyDescent="0.2">
      <c r="D6" s="1" t="s">
        <v>4942</v>
      </c>
      <c r="E6" s="3" t="s">
        <v>76</v>
      </c>
      <c r="F6" s="3" t="s">
        <v>4943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0.78819444444444453</v>
      </c>
      <c r="N6" s="3" t="s">
        <v>4944</v>
      </c>
      <c r="O6" s="2"/>
      <c r="P6" s="3" t="s">
        <v>688</v>
      </c>
      <c r="Q6" s="3" t="s">
        <v>83</v>
      </c>
      <c r="R6" s="3" t="s">
        <v>617</v>
      </c>
      <c r="S6" s="3" t="s">
        <v>83</v>
      </c>
      <c r="T6" s="3" t="s">
        <v>186</v>
      </c>
      <c r="U6" s="3" t="s">
        <v>83</v>
      </c>
      <c r="V6" s="3">
        <f>-(0.02 %)</f>
        <v>-2.0000000000000001E-4</v>
      </c>
      <c r="W6" s="3" t="s">
        <v>86</v>
      </c>
      <c r="X6" s="3" t="s">
        <v>738</v>
      </c>
      <c r="Y6" s="3" t="s">
        <v>1030</v>
      </c>
      <c r="Z6" s="3" t="s">
        <v>605</v>
      </c>
      <c r="AA6" s="3" t="s">
        <v>747</v>
      </c>
      <c r="AB6" s="3" t="s">
        <v>179</v>
      </c>
      <c r="AC6" s="3" t="s">
        <v>392</v>
      </c>
      <c r="AD6" s="3" t="s">
        <v>86</v>
      </c>
      <c r="AE6" s="3" t="s">
        <v>4945</v>
      </c>
      <c r="AF6" s="3" t="s">
        <v>101</v>
      </c>
      <c r="AG6" s="3" t="s">
        <v>117</v>
      </c>
      <c r="AH6" s="3" t="s">
        <v>118</v>
      </c>
      <c r="AI6" s="3" t="s">
        <v>314</v>
      </c>
      <c r="AJ6" s="3" t="s">
        <v>758</v>
      </c>
      <c r="AK6" s="3" t="s">
        <v>758</v>
      </c>
      <c r="AL6" s="3" t="s">
        <v>605</v>
      </c>
      <c r="AM6" s="3" t="s">
        <v>605</v>
      </c>
      <c r="AN6" s="3" t="s">
        <v>179</v>
      </c>
      <c r="AO6" s="3" t="s">
        <v>179</v>
      </c>
      <c r="AP6" s="3" t="s">
        <v>86</v>
      </c>
      <c r="AQ6" s="3" t="s">
        <v>86</v>
      </c>
      <c r="AR6" s="3" t="s">
        <v>4946</v>
      </c>
      <c r="AS6" s="3" t="s">
        <v>4946</v>
      </c>
      <c r="AT6" s="3" t="s">
        <v>497</v>
      </c>
      <c r="AU6" s="3" t="s">
        <v>497</v>
      </c>
      <c r="AV6" s="8">
        <v>0.02</v>
      </c>
      <c r="AW6" s="8">
        <v>0.04</v>
      </c>
      <c r="AX6" s="8">
        <v>7.0000000000000007E-2</v>
      </c>
      <c r="AY6" s="8">
        <v>0.21</v>
      </c>
      <c r="AZ6" s="2"/>
    </row>
    <row r="7" spans="1:52" x14ac:dyDescent="0.2">
      <c r="D7" s="1" t="s">
        <v>704</v>
      </c>
      <c r="E7" s="3" t="s">
        <v>272</v>
      </c>
      <c r="F7" s="3" t="s">
        <v>273</v>
      </c>
      <c r="G7" s="3" t="s">
        <v>89</v>
      </c>
      <c r="H7" s="3" t="s">
        <v>274</v>
      </c>
      <c r="I7" s="3" t="s">
        <v>275</v>
      </c>
      <c r="J7" s="3" t="s">
        <v>2859</v>
      </c>
      <c r="K7" s="3" t="s">
        <v>276</v>
      </c>
      <c r="L7" s="3" t="s">
        <v>80</v>
      </c>
      <c r="M7" s="6">
        <v>0.7944444444444444</v>
      </c>
      <c r="N7" s="3" t="s">
        <v>3829</v>
      </c>
      <c r="O7" s="3" t="s">
        <v>278</v>
      </c>
      <c r="P7" s="3" t="s">
        <v>163</v>
      </c>
      <c r="Q7" s="3" t="s">
        <v>414</v>
      </c>
      <c r="R7" s="3" t="s">
        <v>694</v>
      </c>
      <c r="S7" s="3" t="s">
        <v>434</v>
      </c>
      <c r="T7" s="3" t="s">
        <v>186</v>
      </c>
      <c r="U7" s="3" t="s">
        <v>121</v>
      </c>
      <c r="V7" s="3" t="s">
        <v>4889</v>
      </c>
      <c r="W7" s="3">
        <f>-(0.1 %)</f>
        <v>-1E-3</v>
      </c>
      <c r="X7" s="3" t="s">
        <v>4631</v>
      </c>
      <c r="Y7" s="3" t="s">
        <v>83</v>
      </c>
      <c r="Z7" s="3" t="s">
        <v>683</v>
      </c>
      <c r="AA7" s="3" t="s">
        <v>83</v>
      </c>
      <c r="AB7" s="3" t="s">
        <v>133</v>
      </c>
      <c r="AC7" s="3" t="s">
        <v>83</v>
      </c>
      <c r="AD7" s="3" t="s">
        <v>4947</v>
      </c>
      <c r="AE7" s="3" t="s">
        <v>86</v>
      </c>
      <c r="AF7" s="3" t="s">
        <v>2578</v>
      </c>
      <c r="AG7" s="3" t="s">
        <v>83</v>
      </c>
      <c r="AH7" s="3" t="s">
        <v>314</v>
      </c>
      <c r="AI7" s="3" t="s">
        <v>83</v>
      </c>
      <c r="AJ7" s="3" t="s">
        <v>1599</v>
      </c>
      <c r="AK7" s="3" t="s">
        <v>1599</v>
      </c>
      <c r="AL7" s="3" t="s">
        <v>431</v>
      </c>
      <c r="AM7" s="3" t="s">
        <v>431</v>
      </c>
      <c r="AN7" s="3" t="s">
        <v>133</v>
      </c>
      <c r="AO7" s="3" t="s">
        <v>133</v>
      </c>
      <c r="AP7" s="3" t="s">
        <v>86</v>
      </c>
      <c r="AQ7" s="3" t="s">
        <v>86</v>
      </c>
      <c r="AR7" s="3" t="s">
        <v>2539</v>
      </c>
      <c r="AS7" s="3" t="s">
        <v>2539</v>
      </c>
      <c r="AT7" s="3" t="s">
        <v>497</v>
      </c>
      <c r="AU7" s="3" t="s">
        <v>497</v>
      </c>
      <c r="AV7" s="8">
        <v>0.09</v>
      </c>
      <c r="AW7" s="8">
        <v>0.1</v>
      </c>
      <c r="AX7" s="8">
        <v>0.13</v>
      </c>
      <c r="AY7" s="8">
        <v>0.38</v>
      </c>
      <c r="AZ7" s="2"/>
    </row>
    <row r="8" spans="1:52" x14ac:dyDescent="0.2">
      <c r="D8" s="1" t="s">
        <v>1072</v>
      </c>
      <c r="E8" s="3" t="s">
        <v>76</v>
      </c>
      <c r="F8" s="3" t="s">
        <v>3931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0.80347222222222225</v>
      </c>
      <c r="N8" s="3" t="s">
        <v>4948</v>
      </c>
      <c r="O8" s="2"/>
      <c r="P8" s="3" t="s">
        <v>621</v>
      </c>
      <c r="Q8" s="3" t="s">
        <v>268</v>
      </c>
      <c r="R8" s="3" t="s">
        <v>391</v>
      </c>
      <c r="S8" s="3" t="s">
        <v>297</v>
      </c>
      <c r="T8" s="3" t="s">
        <v>133</v>
      </c>
      <c r="U8" s="3" t="s">
        <v>121</v>
      </c>
      <c r="V8" s="3" t="s">
        <v>4949</v>
      </c>
      <c r="W8" s="3" t="s">
        <v>4950</v>
      </c>
      <c r="X8" s="3" t="s">
        <v>2080</v>
      </c>
      <c r="Y8" s="3" t="s">
        <v>1368</v>
      </c>
      <c r="Z8" s="3" t="s">
        <v>380</v>
      </c>
      <c r="AA8" s="3" t="s">
        <v>281</v>
      </c>
      <c r="AB8" s="3" t="s">
        <v>133</v>
      </c>
      <c r="AC8" s="3" t="s">
        <v>115</v>
      </c>
      <c r="AD8" s="3" t="s">
        <v>4951</v>
      </c>
      <c r="AE8" s="3" t="s">
        <v>4952</v>
      </c>
      <c r="AF8" s="3" t="s">
        <v>101</v>
      </c>
      <c r="AG8" s="3" t="s">
        <v>290</v>
      </c>
      <c r="AH8" s="3" t="s">
        <v>432</v>
      </c>
      <c r="AI8" s="3" t="s">
        <v>155</v>
      </c>
      <c r="AJ8" s="3" t="s">
        <v>1208</v>
      </c>
      <c r="AK8" s="3" t="s">
        <v>1208</v>
      </c>
      <c r="AL8" s="3" t="s">
        <v>376</v>
      </c>
      <c r="AM8" s="3" t="s">
        <v>376</v>
      </c>
      <c r="AN8" s="3" t="s">
        <v>133</v>
      </c>
      <c r="AO8" s="3" t="s">
        <v>133</v>
      </c>
      <c r="AP8" s="3" t="s">
        <v>86</v>
      </c>
      <c r="AQ8" s="3" t="s">
        <v>86</v>
      </c>
      <c r="AR8" s="3" t="s">
        <v>2539</v>
      </c>
      <c r="AS8" s="3" t="s">
        <v>2539</v>
      </c>
      <c r="AT8" s="3" t="s">
        <v>497</v>
      </c>
      <c r="AU8" s="3" t="s">
        <v>497</v>
      </c>
      <c r="AV8" s="8">
        <v>7.0000000000000007E-2</v>
      </c>
      <c r="AW8" s="8">
        <v>0.08</v>
      </c>
      <c r="AX8" s="8">
        <v>0.11</v>
      </c>
      <c r="AY8" s="8">
        <v>0.41</v>
      </c>
      <c r="AZ8" s="2"/>
    </row>
    <row r="9" spans="1:52" x14ac:dyDescent="0.2">
      <c r="D9" s="1" t="s">
        <v>317</v>
      </c>
      <c r="E9" s="3" t="s">
        <v>76</v>
      </c>
      <c r="F9" s="3" t="s">
        <v>4953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0.80694444444444446</v>
      </c>
      <c r="N9" s="3" t="s">
        <v>4954</v>
      </c>
      <c r="O9" s="2"/>
      <c r="P9" s="3" t="s">
        <v>534</v>
      </c>
      <c r="Q9" s="3" t="s">
        <v>83</v>
      </c>
      <c r="R9" s="3" t="s">
        <v>4955</v>
      </c>
      <c r="S9" s="3" t="s">
        <v>83</v>
      </c>
      <c r="T9" s="3" t="s">
        <v>4956</v>
      </c>
      <c r="U9" s="3" t="s">
        <v>83</v>
      </c>
      <c r="V9" s="3" t="s">
        <v>4957</v>
      </c>
      <c r="W9" s="3" t="s">
        <v>86</v>
      </c>
      <c r="X9" s="3" t="s">
        <v>1873</v>
      </c>
      <c r="Y9" s="3" t="s">
        <v>1184</v>
      </c>
      <c r="Z9" s="3" t="s">
        <v>558</v>
      </c>
      <c r="AA9" s="3" t="s">
        <v>683</v>
      </c>
      <c r="AB9" s="3" t="s">
        <v>1026</v>
      </c>
      <c r="AC9" s="3" t="s">
        <v>179</v>
      </c>
      <c r="AD9" s="3" t="s">
        <v>4958</v>
      </c>
      <c r="AE9" s="3" t="s">
        <v>86</v>
      </c>
      <c r="AF9" s="3" t="s">
        <v>83</v>
      </c>
      <c r="AG9" s="3" t="s">
        <v>1544</v>
      </c>
      <c r="AH9" s="3" t="s">
        <v>1334</v>
      </c>
      <c r="AI9" s="3" t="s">
        <v>393</v>
      </c>
      <c r="AJ9" s="3" t="s">
        <v>1684</v>
      </c>
      <c r="AK9" s="3" t="s">
        <v>1684</v>
      </c>
      <c r="AL9" s="3" t="s">
        <v>193</v>
      </c>
      <c r="AM9" s="3" t="s">
        <v>193</v>
      </c>
      <c r="AN9" s="3" t="s">
        <v>373</v>
      </c>
      <c r="AO9" s="3" t="s">
        <v>373</v>
      </c>
      <c r="AP9" s="3" t="s">
        <v>86</v>
      </c>
      <c r="AQ9" s="3" t="s">
        <v>86</v>
      </c>
      <c r="AR9" s="3" t="s">
        <v>2539</v>
      </c>
      <c r="AS9" s="3" t="s">
        <v>2539</v>
      </c>
      <c r="AT9" s="3" t="s">
        <v>156</v>
      </c>
      <c r="AU9" s="3" t="s">
        <v>156</v>
      </c>
      <c r="AV9" s="8">
        <v>0.09</v>
      </c>
      <c r="AW9" s="8">
        <v>0.13</v>
      </c>
      <c r="AX9" s="8">
        <v>0.19</v>
      </c>
      <c r="AY9" s="8">
        <v>0.54</v>
      </c>
      <c r="AZ9" s="2"/>
    </row>
    <row r="10" spans="1:52" x14ac:dyDescent="0.2">
      <c r="D10" s="1" t="s">
        <v>2107</v>
      </c>
      <c r="E10" s="3" t="s">
        <v>76</v>
      </c>
      <c r="F10" s="3" t="s">
        <v>1570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0.80694444444444446</v>
      </c>
      <c r="N10" s="3" t="s">
        <v>4959</v>
      </c>
      <c r="O10" s="2"/>
      <c r="P10" s="3" t="s">
        <v>370</v>
      </c>
      <c r="Q10" s="3" t="s">
        <v>1062</v>
      </c>
      <c r="R10" s="3" t="s">
        <v>149</v>
      </c>
      <c r="S10" s="3" t="s">
        <v>434</v>
      </c>
      <c r="T10" s="3" t="s">
        <v>133</v>
      </c>
      <c r="U10" s="3" t="s">
        <v>112</v>
      </c>
      <c r="V10" s="3" t="s">
        <v>4960</v>
      </c>
      <c r="W10" s="3">
        <f>-(0.29 %)</f>
        <v>-2.8999999999999998E-3</v>
      </c>
      <c r="X10" s="3" t="s">
        <v>439</v>
      </c>
      <c r="Y10" s="3" t="s">
        <v>2848</v>
      </c>
      <c r="Z10" s="3" t="s">
        <v>434</v>
      </c>
      <c r="AA10" s="3" t="s">
        <v>630</v>
      </c>
      <c r="AB10" s="3" t="s">
        <v>133</v>
      </c>
      <c r="AC10" s="3" t="s">
        <v>115</v>
      </c>
      <c r="AD10" s="3" t="s">
        <v>2370</v>
      </c>
      <c r="AE10" s="3" t="s">
        <v>1475</v>
      </c>
      <c r="AF10" s="3" t="s">
        <v>2563</v>
      </c>
      <c r="AG10" s="3" t="s">
        <v>290</v>
      </c>
      <c r="AH10" s="3" t="s">
        <v>118</v>
      </c>
      <c r="AI10" s="3" t="s">
        <v>497</v>
      </c>
      <c r="AJ10" s="3" t="s">
        <v>1487</v>
      </c>
      <c r="AK10" s="3" t="s">
        <v>1487</v>
      </c>
      <c r="AL10" s="3" t="s">
        <v>260</v>
      </c>
      <c r="AM10" s="3" t="s">
        <v>260</v>
      </c>
      <c r="AN10" s="3" t="s">
        <v>186</v>
      </c>
      <c r="AO10" s="3" t="s">
        <v>186</v>
      </c>
      <c r="AP10" s="3" t="s">
        <v>86</v>
      </c>
      <c r="AQ10" s="3" t="s">
        <v>86</v>
      </c>
      <c r="AR10" s="3" t="s">
        <v>4946</v>
      </c>
      <c r="AS10" s="3" t="s">
        <v>4946</v>
      </c>
      <c r="AT10" s="3" t="s">
        <v>497</v>
      </c>
      <c r="AU10" s="3" t="s">
        <v>497</v>
      </c>
      <c r="AV10" s="8">
        <v>0.02</v>
      </c>
      <c r="AW10" s="8">
        <v>0.03</v>
      </c>
      <c r="AX10" s="8">
        <v>0.06</v>
      </c>
      <c r="AY10" s="8">
        <v>0.16</v>
      </c>
      <c r="AZ10" s="2"/>
    </row>
    <row r="11" spans="1:52" x14ac:dyDescent="0.2">
      <c r="D11" s="1" t="s">
        <v>3234</v>
      </c>
      <c r="E11" s="3" t="s">
        <v>76</v>
      </c>
      <c r="F11" s="3" t="s">
        <v>3814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0.80763888888888891</v>
      </c>
      <c r="N11" s="3" t="s">
        <v>4961</v>
      </c>
      <c r="O11" s="2"/>
      <c r="P11" s="3" t="s">
        <v>720</v>
      </c>
      <c r="Q11" s="3" t="s">
        <v>83</v>
      </c>
      <c r="R11" s="3" t="s">
        <v>2550</v>
      </c>
      <c r="S11" s="3" t="s">
        <v>83</v>
      </c>
      <c r="T11" s="3" t="s">
        <v>460</v>
      </c>
      <c r="U11" s="3" t="s">
        <v>83</v>
      </c>
      <c r="V11" s="3" t="s">
        <v>4962</v>
      </c>
      <c r="W11" s="3" t="s">
        <v>86</v>
      </c>
      <c r="X11" s="3" t="s">
        <v>4963</v>
      </c>
      <c r="Y11" s="3" t="s">
        <v>1961</v>
      </c>
      <c r="Z11" s="3" t="s">
        <v>120</v>
      </c>
      <c r="AA11" s="3" t="s">
        <v>922</v>
      </c>
      <c r="AB11" s="3" t="s">
        <v>158</v>
      </c>
      <c r="AC11" s="3" t="s">
        <v>446</v>
      </c>
      <c r="AD11" s="3" t="s">
        <v>86</v>
      </c>
      <c r="AE11" s="3" t="s">
        <v>4964</v>
      </c>
      <c r="AF11" s="3" t="s">
        <v>83</v>
      </c>
      <c r="AG11" s="3" t="s">
        <v>3665</v>
      </c>
      <c r="AH11" s="3" t="s">
        <v>335</v>
      </c>
      <c r="AI11" s="3" t="s">
        <v>313</v>
      </c>
      <c r="AJ11" s="3" t="s">
        <v>586</v>
      </c>
      <c r="AK11" s="3" t="s">
        <v>586</v>
      </c>
      <c r="AL11" s="3" t="s">
        <v>2777</v>
      </c>
      <c r="AM11" s="3" t="s">
        <v>2777</v>
      </c>
      <c r="AN11" s="3" t="s">
        <v>400</v>
      </c>
      <c r="AO11" s="3" t="s">
        <v>400</v>
      </c>
      <c r="AP11" s="3" t="s">
        <v>86</v>
      </c>
      <c r="AQ11" s="3" t="s">
        <v>86</v>
      </c>
      <c r="AR11" s="3" t="s">
        <v>264</v>
      </c>
      <c r="AS11" s="3" t="s">
        <v>264</v>
      </c>
      <c r="AT11" s="3" t="s">
        <v>139</v>
      </c>
      <c r="AU11" s="3" t="s">
        <v>139</v>
      </c>
      <c r="AV11" s="8">
        <v>0.03</v>
      </c>
      <c r="AW11" s="8">
        <v>0.04</v>
      </c>
      <c r="AX11" s="8">
        <v>0.06</v>
      </c>
      <c r="AY11" s="8">
        <v>0.24</v>
      </c>
      <c r="AZ11" s="2"/>
    </row>
    <row r="12" spans="1:52" x14ac:dyDescent="0.2">
      <c r="D12" s="1" t="s">
        <v>2226</v>
      </c>
      <c r="E12" s="3" t="s">
        <v>76</v>
      </c>
      <c r="F12" s="3" t="s">
        <v>3820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0.80833333333333324</v>
      </c>
      <c r="N12" s="3" t="s">
        <v>3822</v>
      </c>
      <c r="O12" s="2"/>
      <c r="P12" s="3" t="s">
        <v>669</v>
      </c>
      <c r="Q12" s="3" t="s">
        <v>1385</v>
      </c>
      <c r="R12" s="3" t="s">
        <v>494</v>
      </c>
      <c r="S12" s="3" t="s">
        <v>694</v>
      </c>
      <c r="T12" s="3" t="s">
        <v>186</v>
      </c>
      <c r="U12" s="3" t="s">
        <v>112</v>
      </c>
      <c r="V12" s="3">
        <f>-(0.04 %)</f>
        <v>-4.0000000000000002E-4</v>
      </c>
      <c r="W12" s="3" t="s">
        <v>2786</v>
      </c>
      <c r="X12" s="3" t="s">
        <v>722</v>
      </c>
      <c r="Y12" s="3" t="s">
        <v>2763</v>
      </c>
      <c r="Z12" s="3" t="s">
        <v>333</v>
      </c>
      <c r="AA12" s="3" t="s">
        <v>431</v>
      </c>
      <c r="AB12" s="3" t="s">
        <v>186</v>
      </c>
      <c r="AC12" s="3" t="s">
        <v>529</v>
      </c>
      <c r="AD12" s="3">
        <f>-(0.16 %)</f>
        <v>-1.6000000000000001E-3</v>
      </c>
      <c r="AE12" s="3" t="s">
        <v>3909</v>
      </c>
      <c r="AF12" s="3" t="s">
        <v>2563</v>
      </c>
      <c r="AG12" s="3" t="s">
        <v>290</v>
      </c>
      <c r="AH12" s="3" t="s">
        <v>118</v>
      </c>
      <c r="AI12" s="3" t="s">
        <v>1583</v>
      </c>
      <c r="AJ12" s="3" t="s">
        <v>1607</v>
      </c>
      <c r="AK12" s="3" t="s">
        <v>1607</v>
      </c>
      <c r="AL12" s="3" t="s">
        <v>333</v>
      </c>
      <c r="AM12" s="3" t="s">
        <v>333</v>
      </c>
      <c r="AN12" s="3" t="s">
        <v>179</v>
      </c>
      <c r="AO12" s="3" t="s">
        <v>179</v>
      </c>
      <c r="AP12" s="3" t="s">
        <v>86</v>
      </c>
      <c r="AQ12" s="3" t="s">
        <v>86</v>
      </c>
      <c r="AR12" s="3" t="s">
        <v>2539</v>
      </c>
      <c r="AS12" s="3" t="s">
        <v>2539</v>
      </c>
      <c r="AT12" s="3" t="s">
        <v>497</v>
      </c>
      <c r="AU12" s="3" t="s">
        <v>497</v>
      </c>
      <c r="AV12" s="8">
        <v>0.08</v>
      </c>
      <c r="AW12" s="8">
        <v>0.11</v>
      </c>
      <c r="AX12" s="8">
        <v>0.16</v>
      </c>
      <c r="AY12" s="8">
        <v>0.34</v>
      </c>
      <c r="AZ12" s="2"/>
    </row>
    <row r="13" spans="1:52" x14ac:dyDescent="0.2">
      <c r="D13" s="1" t="s">
        <v>587</v>
      </c>
      <c r="E13" s="3" t="s">
        <v>76</v>
      </c>
      <c r="F13" s="3" t="s">
        <v>2935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0.80833333333333324</v>
      </c>
      <c r="N13" s="3" t="s">
        <v>3846</v>
      </c>
      <c r="O13" s="2"/>
      <c r="P13" s="3" t="s">
        <v>925</v>
      </c>
      <c r="Q13" s="3" t="s">
        <v>83</v>
      </c>
      <c r="R13" s="3" t="s">
        <v>494</v>
      </c>
      <c r="S13" s="3" t="s">
        <v>83</v>
      </c>
      <c r="T13" s="3" t="s">
        <v>186</v>
      </c>
      <c r="U13" s="3" t="s">
        <v>83</v>
      </c>
      <c r="V13" s="3" t="s">
        <v>86</v>
      </c>
      <c r="W13" s="3" t="s">
        <v>86</v>
      </c>
      <c r="X13" s="3" t="s">
        <v>1960</v>
      </c>
      <c r="Y13" s="3" t="s">
        <v>83</v>
      </c>
      <c r="Z13" s="3" t="s">
        <v>333</v>
      </c>
      <c r="AA13" s="3" t="s">
        <v>83</v>
      </c>
      <c r="AB13" s="3" t="s">
        <v>186</v>
      </c>
      <c r="AC13" s="3" t="s">
        <v>83</v>
      </c>
      <c r="AD13" s="3" t="s">
        <v>86</v>
      </c>
      <c r="AE13" s="3" t="s">
        <v>86</v>
      </c>
      <c r="AF13" s="3" t="s">
        <v>2563</v>
      </c>
      <c r="AG13" s="3" t="s">
        <v>83</v>
      </c>
      <c r="AH13" s="3" t="s">
        <v>432</v>
      </c>
      <c r="AI13" s="3" t="s">
        <v>83</v>
      </c>
      <c r="AJ13" s="3" t="s">
        <v>758</v>
      </c>
      <c r="AK13" s="3" t="s">
        <v>758</v>
      </c>
      <c r="AL13" s="3" t="s">
        <v>694</v>
      </c>
      <c r="AM13" s="3" t="s">
        <v>694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2539</v>
      </c>
      <c r="AS13" s="3" t="s">
        <v>2539</v>
      </c>
      <c r="AT13" s="3" t="s">
        <v>497</v>
      </c>
      <c r="AU13" s="3" t="s">
        <v>497</v>
      </c>
      <c r="AV13" s="8">
        <v>0.06</v>
      </c>
      <c r="AW13" s="8">
        <v>0.09</v>
      </c>
      <c r="AX13" s="8">
        <v>0.12</v>
      </c>
      <c r="AY13" s="8">
        <v>0.24</v>
      </c>
      <c r="AZ13" s="2"/>
    </row>
    <row r="14" spans="1:52" x14ac:dyDescent="0.2">
      <c r="D14" s="1" t="s">
        <v>4965</v>
      </c>
      <c r="E14" s="3" t="s">
        <v>76</v>
      </c>
      <c r="F14" s="3" t="s">
        <v>3820</v>
      </c>
      <c r="G14" s="3" t="s">
        <v>130</v>
      </c>
      <c r="H14" s="2"/>
      <c r="I14" s="2"/>
      <c r="J14" s="2"/>
      <c r="K14" s="3" t="s">
        <v>79</v>
      </c>
      <c r="L14" s="3" t="s">
        <v>80</v>
      </c>
      <c r="M14" s="6">
        <v>0.80902777777777779</v>
      </c>
      <c r="N14" s="3" t="s">
        <v>4966</v>
      </c>
      <c r="O14" s="2"/>
      <c r="P14" s="3" t="s">
        <v>541</v>
      </c>
      <c r="Q14" s="3" t="s">
        <v>191</v>
      </c>
      <c r="R14" s="3" t="s">
        <v>721</v>
      </c>
      <c r="S14" s="3" t="s">
        <v>490</v>
      </c>
      <c r="T14" s="3" t="s">
        <v>179</v>
      </c>
      <c r="U14" s="3" t="s">
        <v>133</v>
      </c>
      <c r="V14" s="3" t="s">
        <v>86</v>
      </c>
      <c r="W14" s="3">
        <f>-(0.02 %)</f>
        <v>-2.0000000000000001E-4</v>
      </c>
      <c r="X14" s="3" t="s">
        <v>4967</v>
      </c>
      <c r="Y14" s="3" t="s">
        <v>3891</v>
      </c>
      <c r="Z14" s="3" t="s">
        <v>356</v>
      </c>
      <c r="AA14" s="3" t="s">
        <v>575</v>
      </c>
      <c r="AB14" s="3" t="s">
        <v>179</v>
      </c>
      <c r="AC14" s="3" t="s">
        <v>133</v>
      </c>
      <c r="AD14" s="3" t="s">
        <v>86</v>
      </c>
      <c r="AE14" s="3">
        <f>-(0.04 %)</f>
        <v>-4.0000000000000002E-4</v>
      </c>
      <c r="AF14" s="3" t="s">
        <v>913</v>
      </c>
      <c r="AG14" s="3" t="s">
        <v>117</v>
      </c>
      <c r="AH14" s="3" t="s">
        <v>432</v>
      </c>
      <c r="AI14" s="3" t="s">
        <v>393</v>
      </c>
      <c r="AJ14" s="3" t="s">
        <v>1700</v>
      </c>
      <c r="AK14" s="3" t="s">
        <v>1700</v>
      </c>
      <c r="AL14" s="3" t="s">
        <v>490</v>
      </c>
      <c r="AM14" s="3" t="s">
        <v>490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264</v>
      </c>
      <c r="AS14" s="3" t="s">
        <v>264</v>
      </c>
      <c r="AT14" s="3" t="s">
        <v>497</v>
      </c>
      <c r="AU14" s="3" t="s">
        <v>497</v>
      </c>
      <c r="AV14" s="8">
        <v>0.03</v>
      </c>
      <c r="AW14" s="8">
        <v>0.05</v>
      </c>
      <c r="AX14" s="8">
        <v>0.08</v>
      </c>
      <c r="AY14" s="8">
        <v>0.16</v>
      </c>
      <c r="AZ14" s="2"/>
    </row>
    <row r="15" spans="1:52" x14ac:dyDescent="0.2">
      <c r="D15" s="1" t="s">
        <v>1139</v>
      </c>
      <c r="E15" s="3" t="s">
        <v>76</v>
      </c>
      <c r="F15" s="3" t="s">
        <v>318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0.80972222222222223</v>
      </c>
      <c r="N15" s="3" t="s">
        <v>4968</v>
      </c>
      <c r="O15" s="2"/>
      <c r="P15" s="3" t="s">
        <v>925</v>
      </c>
      <c r="Q15" s="3" t="s">
        <v>83</v>
      </c>
      <c r="R15" s="3" t="s">
        <v>494</v>
      </c>
      <c r="S15" s="3" t="s">
        <v>83</v>
      </c>
      <c r="T15" s="3" t="s">
        <v>179</v>
      </c>
      <c r="U15" s="3" t="s">
        <v>83</v>
      </c>
      <c r="V15" s="3">
        <f>-(0.23 %)</f>
        <v>-2.3E-3</v>
      </c>
      <c r="W15" s="3" t="s">
        <v>86</v>
      </c>
      <c r="X15" s="3" t="s">
        <v>4969</v>
      </c>
      <c r="Y15" s="3" t="s">
        <v>83</v>
      </c>
      <c r="Z15" s="3" t="s">
        <v>333</v>
      </c>
      <c r="AA15" s="3" t="s">
        <v>83</v>
      </c>
      <c r="AB15" s="3" t="s">
        <v>179</v>
      </c>
      <c r="AC15" s="3" t="s">
        <v>83</v>
      </c>
      <c r="AD15" s="3">
        <f>-(0.36 %)</f>
        <v>-3.5999999999999999E-3</v>
      </c>
      <c r="AE15" s="3" t="s">
        <v>86</v>
      </c>
      <c r="AF15" s="3" t="s">
        <v>2578</v>
      </c>
      <c r="AG15" s="3" t="s">
        <v>83</v>
      </c>
      <c r="AH15" s="3" t="s">
        <v>314</v>
      </c>
      <c r="AI15" s="3" t="s">
        <v>83</v>
      </c>
      <c r="AJ15" s="3" t="s">
        <v>828</v>
      </c>
      <c r="AK15" s="3" t="s">
        <v>828</v>
      </c>
      <c r="AL15" s="3" t="s">
        <v>694</v>
      </c>
      <c r="AM15" s="3" t="s">
        <v>694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2539</v>
      </c>
      <c r="AS15" s="3" t="s">
        <v>2539</v>
      </c>
      <c r="AT15" s="3" t="s">
        <v>497</v>
      </c>
      <c r="AU15" s="3" t="s">
        <v>497</v>
      </c>
      <c r="AV15" s="8">
        <v>0.01</v>
      </c>
      <c r="AW15" s="8">
        <v>0.04</v>
      </c>
      <c r="AX15" s="8">
        <v>0.09</v>
      </c>
      <c r="AY15" s="8">
        <v>0.18</v>
      </c>
      <c r="AZ15" s="2"/>
    </row>
    <row r="16" spans="1:52" x14ac:dyDescent="0.2">
      <c r="D16" s="1" t="s">
        <v>673</v>
      </c>
      <c r="E16" s="3" t="s">
        <v>76</v>
      </c>
      <c r="F16" s="3" t="s">
        <v>674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0.81041666666666667</v>
      </c>
      <c r="N16" s="3" t="s">
        <v>3930</v>
      </c>
      <c r="O16" s="2"/>
      <c r="P16" s="3" t="s">
        <v>925</v>
      </c>
      <c r="Q16" s="3" t="s">
        <v>726</v>
      </c>
      <c r="R16" s="3" t="s">
        <v>158</v>
      </c>
      <c r="S16" s="3" t="s">
        <v>146</v>
      </c>
      <c r="T16" s="3" t="s">
        <v>186</v>
      </c>
      <c r="U16" s="3" t="s">
        <v>121</v>
      </c>
      <c r="V16" s="3" t="s">
        <v>783</v>
      </c>
      <c r="W16" s="3" t="s">
        <v>86</v>
      </c>
      <c r="X16" s="3" t="s">
        <v>4970</v>
      </c>
      <c r="Y16" s="3" t="s">
        <v>83</v>
      </c>
      <c r="Z16" s="3" t="s">
        <v>146</v>
      </c>
      <c r="AA16" s="3" t="s">
        <v>83</v>
      </c>
      <c r="AB16" s="3" t="s">
        <v>186</v>
      </c>
      <c r="AC16" s="3" t="s">
        <v>83</v>
      </c>
      <c r="AD16" s="3" t="s">
        <v>995</v>
      </c>
      <c r="AE16" s="3" t="s">
        <v>86</v>
      </c>
      <c r="AF16" s="3" t="s">
        <v>2578</v>
      </c>
      <c r="AG16" s="3" t="s">
        <v>83</v>
      </c>
      <c r="AH16" s="3" t="s">
        <v>497</v>
      </c>
      <c r="AI16" s="3" t="s">
        <v>83</v>
      </c>
      <c r="AJ16" s="3" t="s">
        <v>753</v>
      </c>
      <c r="AK16" s="3" t="s">
        <v>753</v>
      </c>
      <c r="AL16" s="3" t="s">
        <v>146</v>
      </c>
      <c r="AM16" s="3" t="s">
        <v>146</v>
      </c>
      <c r="AN16" s="3" t="s">
        <v>186</v>
      </c>
      <c r="AO16" s="3" t="s">
        <v>186</v>
      </c>
      <c r="AP16" s="3" t="s">
        <v>86</v>
      </c>
      <c r="AQ16" s="3" t="s">
        <v>86</v>
      </c>
      <c r="AR16" s="3" t="s">
        <v>2539</v>
      </c>
      <c r="AS16" s="3" t="s">
        <v>2539</v>
      </c>
      <c r="AT16" s="3" t="s">
        <v>497</v>
      </c>
      <c r="AU16" s="3" t="s">
        <v>497</v>
      </c>
      <c r="AV16" s="8">
        <v>0.01</v>
      </c>
      <c r="AW16" s="8">
        <v>0.02</v>
      </c>
      <c r="AX16" s="8">
        <v>0.05</v>
      </c>
      <c r="AY16" s="8">
        <v>0.31</v>
      </c>
      <c r="AZ16" s="2"/>
    </row>
    <row r="17" spans="4:52" x14ac:dyDescent="0.2">
      <c r="D17" s="1" t="s">
        <v>4971</v>
      </c>
      <c r="E17" s="3" t="s">
        <v>76</v>
      </c>
      <c r="F17" s="3" t="s">
        <v>88</v>
      </c>
      <c r="G17" s="3" t="s">
        <v>468</v>
      </c>
      <c r="H17" s="2"/>
      <c r="I17" s="2"/>
      <c r="J17" s="2"/>
      <c r="K17" s="3" t="s">
        <v>79</v>
      </c>
      <c r="L17" s="2"/>
      <c r="M17" s="6">
        <v>0.81111111111111101</v>
      </c>
      <c r="N17" s="3" t="s">
        <v>4972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4:52" x14ac:dyDescent="0.2">
      <c r="D18" s="1" t="s">
        <v>317</v>
      </c>
      <c r="E18" s="3" t="s">
        <v>76</v>
      </c>
      <c r="F18" s="3" t="s">
        <v>961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0.81180555555555556</v>
      </c>
      <c r="N18" s="3" t="s">
        <v>2720</v>
      </c>
      <c r="O18" s="2"/>
      <c r="P18" s="3" t="s">
        <v>1692</v>
      </c>
      <c r="Q18" s="3" t="s">
        <v>83</v>
      </c>
      <c r="R18" s="3" t="s">
        <v>868</v>
      </c>
      <c r="S18" s="3" t="s">
        <v>83</v>
      </c>
      <c r="T18" s="3" t="s">
        <v>1026</v>
      </c>
      <c r="U18" s="3" t="s">
        <v>83</v>
      </c>
      <c r="V18" s="3" t="s">
        <v>4973</v>
      </c>
      <c r="W18" s="3" t="s">
        <v>86</v>
      </c>
      <c r="X18" s="3" t="s">
        <v>4974</v>
      </c>
      <c r="Y18" s="3" t="s">
        <v>83</v>
      </c>
      <c r="Z18" s="3" t="s">
        <v>376</v>
      </c>
      <c r="AA18" s="3" t="s">
        <v>83</v>
      </c>
      <c r="AB18" s="3" t="s">
        <v>216</v>
      </c>
      <c r="AC18" s="3" t="s">
        <v>83</v>
      </c>
      <c r="AD18" s="3" t="s">
        <v>4975</v>
      </c>
      <c r="AE18" s="3" t="s">
        <v>86</v>
      </c>
      <c r="AF18" s="3" t="s">
        <v>290</v>
      </c>
      <c r="AG18" s="3" t="s">
        <v>83</v>
      </c>
      <c r="AH18" s="3" t="s">
        <v>432</v>
      </c>
      <c r="AI18" s="3" t="s">
        <v>83</v>
      </c>
      <c r="AJ18" s="3" t="s">
        <v>222</v>
      </c>
      <c r="AK18" s="3" t="s">
        <v>222</v>
      </c>
      <c r="AL18" s="3" t="s">
        <v>1035</v>
      </c>
      <c r="AM18" s="3" t="s">
        <v>1035</v>
      </c>
      <c r="AN18" s="3" t="s">
        <v>392</v>
      </c>
      <c r="AO18" s="3" t="s">
        <v>392</v>
      </c>
      <c r="AP18" s="3" t="s">
        <v>86</v>
      </c>
      <c r="AQ18" s="3" t="s">
        <v>86</v>
      </c>
      <c r="AR18" s="3" t="s">
        <v>4946</v>
      </c>
      <c r="AS18" s="3" t="s">
        <v>4946</v>
      </c>
      <c r="AT18" s="3" t="s">
        <v>102</v>
      </c>
      <c r="AU18" s="3" t="s">
        <v>102</v>
      </c>
      <c r="AV18" s="8">
        <v>0.02</v>
      </c>
      <c r="AW18" s="8">
        <v>0.02</v>
      </c>
      <c r="AX18" s="8">
        <v>0.03</v>
      </c>
      <c r="AY18" s="8">
        <v>0.15</v>
      </c>
      <c r="AZ18" s="2"/>
    </row>
    <row r="19" spans="4:52" x14ac:dyDescent="0.2">
      <c r="D19" s="1" t="s">
        <v>1122</v>
      </c>
      <c r="E19" s="3" t="s">
        <v>76</v>
      </c>
      <c r="F19" s="3" t="s">
        <v>1473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0.81180555555555556</v>
      </c>
      <c r="N19" s="3" t="s">
        <v>4976</v>
      </c>
      <c r="O19" s="2"/>
      <c r="P19" s="3" t="s">
        <v>481</v>
      </c>
      <c r="Q19" s="3" t="s">
        <v>83</v>
      </c>
      <c r="R19" s="3" t="s">
        <v>896</v>
      </c>
      <c r="S19" s="3" t="s">
        <v>83</v>
      </c>
      <c r="T19" s="3" t="s">
        <v>529</v>
      </c>
      <c r="U19" s="3" t="s">
        <v>83</v>
      </c>
      <c r="V19" s="3" t="s">
        <v>4977</v>
      </c>
      <c r="W19" s="3" t="s">
        <v>86</v>
      </c>
      <c r="X19" s="3" t="s">
        <v>1281</v>
      </c>
      <c r="Y19" s="3" t="s">
        <v>1230</v>
      </c>
      <c r="Z19" s="3" t="s">
        <v>196</v>
      </c>
      <c r="AA19" s="3" t="s">
        <v>1035</v>
      </c>
      <c r="AB19" s="3" t="s">
        <v>115</v>
      </c>
      <c r="AC19" s="3" t="s">
        <v>1026</v>
      </c>
      <c r="AD19" s="3" t="s">
        <v>86</v>
      </c>
      <c r="AE19" s="3" t="s">
        <v>4978</v>
      </c>
      <c r="AF19" s="3" t="s">
        <v>290</v>
      </c>
      <c r="AG19" s="3" t="s">
        <v>913</v>
      </c>
      <c r="AH19" s="3" t="s">
        <v>1583</v>
      </c>
      <c r="AI19" s="3" t="s">
        <v>155</v>
      </c>
      <c r="AJ19" s="3" t="s">
        <v>279</v>
      </c>
      <c r="AK19" s="3" t="s">
        <v>279</v>
      </c>
      <c r="AL19" s="3" t="s">
        <v>558</v>
      </c>
      <c r="AM19" s="3" t="s">
        <v>558</v>
      </c>
      <c r="AN19" s="3" t="s">
        <v>115</v>
      </c>
      <c r="AO19" s="3" t="s">
        <v>115</v>
      </c>
      <c r="AP19" s="3" t="s">
        <v>86</v>
      </c>
      <c r="AQ19" s="3" t="s">
        <v>86</v>
      </c>
      <c r="AR19" s="3" t="s">
        <v>264</v>
      </c>
      <c r="AS19" s="3" t="s">
        <v>264</v>
      </c>
      <c r="AT19" s="3" t="s">
        <v>102</v>
      </c>
      <c r="AU19" s="3" t="s">
        <v>102</v>
      </c>
      <c r="AV19" s="8">
        <v>7.0000000000000007E-2</v>
      </c>
      <c r="AW19" s="8">
        <v>0.11</v>
      </c>
      <c r="AX19" s="8">
        <v>0.16</v>
      </c>
      <c r="AY19" s="8">
        <v>0.55000000000000004</v>
      </c>
      <c r="AZ19" s="2"/>
    </row>
    <row r="20" spans="4:52" x14ac:dyDescent="0.2">
      <c r="D20" s="1" t="s">
        <v>409</v>
      </c>
      <c r="E20" s="3" t="s">
        <v>76</v>
      </c>
      <c r="F20" s="3" t="s">
        <v>410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0.81180555555555556</v>
      </c>
      <c r="N20" s="3" t="s">
        <v>2878</v>
      </c>
      <c r="O20" s="2"/>
      <c r="P20" s="3" t="s">
        <v>949</v>
      </c>
      <c r="Q20" s="3" t="s">
        <v>83</v>
      </c>
      <c r="R20" s="3" t="s">
        <v>158</v>
      </c>
      <c r="S20" s="3" t="s">
        <v>83</v>
      </c>
      <c r="T20" s="3" t="s">
        <v>133</v>
      </c>
      <c r="U20" s="3" t="s">
        <v>83</v>
      </c>
      <c r="V20" s="3" t="s">
        <v>86</v>
      </c>
      <c r="W20" s="3" t="s">
        <v>86</v>
      </c>
      <c r="X20" s="3" t="s">
        <v>2237</v>
      </c>
      <c r="Y20" s="3" t="s">
        <v>83</v>
      </c>
      <c r="Z20" s="3" t="s">
        <v>158</v>
      </c>
      <c r="AA20" s="3" t="s">
        <v>83</v>
      </c>
      <c r="AB20" s="3" t="s">
        <v>186</v>
      </c>
      <c r="AC20" s="3" t="s">
        <v>83</v>
      </c>
      <c r="AD20" s="3" t="s">
        <v>86</v>
      </c>
      <c r="AE20" s="3" t="s">
        <v>86</v>
      </c>
      <c r="AF20" s="3" t="s">
        <v>290</v>
      </c>
      <c r="AG20" s="3" t="s">
        <v>83</v>
      </c>
      <c r="AH20" s="3" t="s">
        <v>156</v>
      </c>
      <c r="AI20" s="3" t="s">
        <v>83</v>
      </c>
      <c r="AJ20" s="3" t="s">
        <v>2184</v>
      </c>
      <c r="AK20" s="3" t="s">
        <v>2184</v>
      </c>
      <c r="AL20" s="3" t="s">
        <v>151</v>
      </c>
      <c r="AM20" s="3" t="s">
        <v>151</v>
      </c>
      <c r="AN20" s="3" t="s">
        <v>194</v>
      </c>
      <c r="AO20" s="3" t="s">
        <v>194</v>
      </c>
      <c r="AP20" s="3" t="s">
        <v>86</v>
      </c>
      <c r="AQ20" s="3" t="s">
        <v>86</v>
      </c>
      <c r="AR20" s="3" t="s">
        <v>2539</v>
      </c>
      <c r="AS20" s="3" t="s">
        <v>2539</v>
      </c>
      <c r="AT20" s="3" t="s">
        <v>139</v>
      </c>
      <c r="AU20" s="3" t="s">
        <v>139</v>
      </c>
      <c r="AV20" s="8">
        <v>0.01</v>
      </c>
      <c r="AW20" s="8">
        <v>0.02</v>
      </c>
      <c r="AX20" s="8">
        <v>0.05</v>
      </c>
      <c r="AY20" s="8">
        <v>0.31</v>
      </c>
      <c r="AZ20" s="2"/>
    </row>
    <row r="21" spans="4:52" x14ac:dyDescent="0.2">
      <c r="D21" s="1" t="s">
        <v>2116</v>
      </c>
      <c r="E21" s="3" t="s">
        <v>76</v>
      </c>
      <c r="F21" s="3" t="s">
        <v>1468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0.81180555555555556</v>
      </c>
      <c r="N21" s="3" t="s">
        <v>4979</v>
      </c>
      <c r="O21" s="2"/>
      <c r="P21" s="3" t="s">
        <v>925</v>
      </c>
      <c r="Q21" s="3" t="s">
        <v>83</v>
      </c>
      <c r="R21" s="3" t="s">
        <v>126</v>
      </c>
      <c r="S21" s="3" t="s">
        <v>83</v>
      </c>
      <c r="T21" s="3" t="s">
        <v>149</v>
      </c>
      <c r="U21" s="3" t="s">
        <v>83</v>
      </c>
      <c r="V21" s="3" t="s">
        <v>4980</v>
      </c>
      <c r="W21" s="3" t="s">
        <v>86</v>
      </c>
      <c r="X21" s="3" t="s">
        <v>4193</v>
      </c>
      <c r="Y21" s="3" t="s">
        <v>83</v>
      </c>
      <c r="Z21" s="3" t="s">
        <v>605</v>
      </c>
      <c r="AA21" s="3" t="s">
        <v>83</v>
      </c>
      <c r="AB21" s="3" t="s">
        <v>434</v>
      </c>
      <c r="AC21" s="3" t="s">
        <v>83</v>
      </c>
      <c r="AD21" s="3" t="s">
        <v>4981</v>
      </c>
      <c r="AE21" s="3" t="s">
        <v>86</v>
      </c>
      <c r="AF21" s="3" t="s">
        <v>2563</v>
      </c>
      <c r="AG21" s="3" t="s">
        <v>83</v>
      </c>
      <c r="AH21" s="3" t="s">
        <v>118</v>
      </c>
      <c r="AI21" s="3" t="s">
        <v>83</v>
      </c>
      <c r="AJ21" s="3" t="s">
        <v>2407</v>
      </c>
      <c r="AK21" s="3" t="s">
        <v>2407</v>
      </c>
      <c r="AL21" s="3" t="s">
        <v>721</v>
      </c>
      <c r="AM21" s="3" t="s">
        <v>721</v>
      </c>
      <c r="AN21" s="3" t="s">
        <v>121</v>
      </c>
      <c r="AO21" s="3" t="s">
        <v>121</v>
      </c>
      <c r="AP21" s="3" t="s">
        <v>86</v>
      </c>
      <c r="AQ21" s="3" t="s">
        <v>86</v>
      </c>
      <c r="AR21" s="3" t="s">
        <v>2539</v>
      </c>
      <c r="AS21" s="3" t="s">
        <v>2539</v>
      </c>
      <c r="AT21" s="3" t="s">
        <v>497</v>
      </c>
      <c r="AU21" s="3" t="s">
        <v>497</v>
      </c>
      <c r="AV21" s="8">
        <v>0.01</v>
      </c>
      <c r="AW21" s="8">
        <v>0.02</v>
      </c>
      <c r="AX21" s="8">
        <v>0.04</v>
      </c>
      <c r="AY21" s="8">
        <v>0.1</v>
      </c>
      <c r="AZ21" s="2"/>
    </row>
    <row r="22" spans="4:52" x14ac:dyDescent="0.2">
      <c r="D22" s="1" t="s">
        <v>2579</v>
      </c>
      <c r="E22" s="3" t="s">
        <v>76</v>
      </c>
      <c r="F22" s="3" t="s">
        <v>1440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4982</v>
      </c>
      <c r="O22" s="2"/>
      <c r="P22" s="3" t="s">
        <v>322</v>
      </c>
      <c r="Q22" s="3" t="s">
        <v>406</v>
      </c>
      <c r="R22" s="3" t="s">
        <v>215</v>
      </c>
      <c r="S22" s="3" t="s">
        <v>2768</v>
      </c>
      <c r="T22" s="3" t="s">
        <v>186</v>
      </c>
      <c r="U22" s="3" t="s">
        <v>1066</v>
      </c>
      <c r="V22" s="3" t="s">
        <v>4983</v>
      </c>
      <c r="W22" s="3" t="s">
        <v>4984</v>
      </c>
      <c r="X22" s="3" t="s">
        <v>1253</v>
      </c>
      <c r="Y22" s="3" t="s">
        <v>83</v>
      </c>
      <c r="Z22" s="3" t="s">
        <v>1245</v>
      </c>
      <c r="AA22" s="3" t="s">
        <v>83</v>
      </c>
      <c r="AB22" s="3" t="s">
        <v>186</v>
      </c>
      <c r="AC22" s="3" t="s">
        <v>83</v>
      </c>
      <c r="AD22" s="3" t="s">
        <v>4985</v>
      </c>
      <c r="AE22" s="3" t="s">
        <v>86</v>
      </c>
      <c r="AF22" s="3" t="s">
        <v>101</v>
      </c>
      <c r="AG22" s="3" t="s">
        <v>83</v>
      </c>
      <c r="AH22" s="3" t="s">
        <v>432</v>
      </c>
      <c r="AI22" s="3" t="s">
        <v>83</v>
      </c>
      <c r="AJ22" s="3" t="s">
        <v>720</v>
      </c>
      <c r="AK22" s="3" t="s">
        <v>720</v>
      </c>
      <c r="AL22" s="3" t="s">
        <v>3794</v>
      </c>
      <c r="AM22" s="3" t="s">
        <v>3794</v>
      </c>
      <c r="AN22" s="3" t="s">
        <v>133</v>
      </c>
      <c r="AO22" s="3" t="s">
        <v>133</v>
      </c>
      <c r="AP22" s="3" t="s">
        <v>86</v>
      </c>
      <c r="AQ22" s="3" t="s">
        <v>86</v>
      </c>
      <c r="AR22" s="3" t="s">
        <v>2539</v>
      </c>
      <c r="AS22" s="3" t="s">
        <v>2539</v>
      </c>
      <c r="AT22" s="3" t="s">
        <v>314</v>
      </c>
      <c r="AU22" s="3" t="s">
        <v>314</v>
      </c>
      <c r="AV22" s="8">
        <v>0.08</v>
      </c>
      <c r="AW22" s="8">
        <v>0.09</v>
      </c>
      <c r="AX22" s="8">
        <v>0.12</v>
      </c>
      <c r="AY22" s="8">
        <v>0.35</v>
      </c>
      <c r="AZ22" s="2"/>
    </row>
    <row r="23" spans="4:52" x14ac:dyDescent="0.2">
      <c r="D23" s="1" t="s">
        <v>4986</v>
      </c>
      <c r="E23" s="3" t="s">
        <v>76</v>
      </c>
      <c r="F23" s="3" t="s">
        <v>173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0.81319444444444444</v>
      </c>
      <c r="N23" s="3" t="s">
        <v>4987</v>
      </c>
      <c r="O23" s="2"/>
      <c r="P23" s="3" t="s">
        <v>83</v>
      </c>
      <c r="Q23" s="3" t="s">
        <v>83</v>
      </c>
      <c r="R23" s="3" t="s">
        <v>83</v>
      </c>
      <c r="S23" s="3" t="s">
        <v>83</v>
      </c>
      <c r="T23" s="3" t="s">
        <v>83</v>
      </c>
      <c r="U23" s="3" t="s">
        <v>83</v>
      </c>
      <c r="V23" s="3" t="s">
        <v>86</v>
      </c>
      <c r="W23" s="3" t="s">
        <v>86</v>
      </c>
      <c r="X23" s="3" t="s">
        <v>3453</v>
      </c>
      <c r="Y23" s="3" t="s">
        <v>1111</v>
      </c>
      <c r="Z23" s="3" t="s">
        <v>974</v>
      </c>
      <c r="AA23" s="3" t="s">
        <v>224</v>
      </c>
      <c r="AB23" s="3" t="s">
        <v>85</v>
      </c>
      <c r="AC23" s="3" t="s">
        <v>373</v>
      </c>
      <c r="AD23" s="3" t="s">
        <v>86</v>
      </c>
      <c r="AE23" s="3" t="s">
        <v>4988</v>
      </c>
      <c r="AF23" s="3" t="s">
        <v>290</v>
      </c>
      <c r="AG23" s="3" t="s">
        <v>913</v>
      </c>
      <c r="AH23" s="3" t="s">
        <v>314</v>
      </c>
      <c r="AI23" s="3" t="s">
        <v>118</v>
      </c>
      <c r="AJ23" s="3" t="s">
        <v>728</v>
      </c>
      <c r="AK23" s="3" t="s">
        <v>728</v>
      </c>
      <c r="AL23" s="3" t="s">
        <v>309</v>
      </c>
      <c r="AM23" s="3" t="s">
        <v>309</v>
      </c>
      <c r="AN23" s="3" t="s">
        <v>426</v>
      </c>
      <c r="AO23" s="3" t="s">
        <v>426</v>
      </c>
      <c r="AP23" s="3" t="s">
        <v>86</v>
      </c>
      <c r="AQ23" s="3" t="s">
        <v>86</v>
      </c>
      <c r="AR23" s="3" t="s">
        <v>264</v>
      </c>
      <c r="AS23" s="3" t="s">
        <v>264</v>
      </c>
      <c r="AT23" s="3" t="s">
        <v>139</v>
      </c>
      <c r="AU23" s="3" t="s">
        <v>139</v>
      </c>
      <c r="AV23" s="8">
        <v>0.03</v>
      </c>
      <c r="AW23" s="8">
        <v>0.04</v>
      </c>
      <c r="AX23" s="8">
        <v>0.04</v>
      </c>
      <c r="AY23" s="8">
        <v>0.05</v>
      </c>
      <c r="AZ23" s="2"/>
    </row>
    <row r="24" spans="4:52" x14ac:dyDescent="0.2">
      <c r="D24" s="1" t="s">
        <v>3361</v>
      </c>
      <c r="E24" s="3" t="s">
        <v>76</v>
      </c>
      <c r="F24" s="3" t="s">
        <v>3438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0.81319444444444444</v>
      </c>
      <c r="N24" s="3" t="s">
        <v>4989</v>
      </c>
      <c r="O24" s="2"/>
      <c r="P24" s="3" t="s">
        <v>925</v>
      </c>
      <c r="Q24" s="3" t="s">
        <v>887</v>
      </c>
      <c r="R24" s="3" t="s">
        <v>694</v>
      </c>
      <c r="S24" s="3" t="s">
        <v>434</v>
      </c>
      <c r="T24" s="3" t="s">
        <v>186</v>
      </c>
      <c r="U24" s="3" t="s">
        <v>112</v>
      </c>
      <c r="V24" s="3" t="s">
        <v>672</v>
      </c>
      <c r="W24" s="3" t="s">
        <v>86</v>
      </c>
      <c r="X24" s="3" t="s">
        <v>2003</v>
      </c>
      <c r="Y24" s="3" t="s">
        <v>1199</v>
      </c>
      <c r="Z24" s="3" t="s">
        <v>431</v>
      </c>
      <c r="AA24" s="3" t="s">
        <v>144</v>
      </c>
      <c r="AB24" s="3" t="s">
        <v>186</v>
      </c>
      <c r="AC24" s="3" t="s">
        <v>121</v>
      </c>
      <c r="AD24" s="3" t="s">
        <v>2451</v>
      </c>
      <c r="AE24" s="3" t="s">
        <v>86</v>
      </c>
      <c r="AF24" s="3" t="s">
        <v>2578</v>
      </c>
      <c r="AG24" s="3" t="s">
        <v>465</v>
      </c>
      <c r="AH24" s="3" t="s">
        <v>497</v>
      </c>
      <c r="AI24" s="3" t="s">
        <v>183</v>
      </c>
      <c r="AJ24" s="3" t="s">
        <v>1700</v>
      </c>
      <c r="AK24" s="3" t="s">
        <v>1700</v>
      </c>
      <c r="AL24" s="3" t="s">
        <v>149</v>
      </c>
      <c r="AM24" s="3" t="s">
        <v>149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2539</v>
      </c>
      <c r="AS24" s="3" t="s">
        <v>2539</v>
      </c>
      <c r="AT24" s="3" t="s">
        <v>497</v>
      </c>
      <c r="AU24" s="3" t="s">
        <v>497</v>
      </c>
      <c r="AV24" s="8">
        <v>0</v>
      </c>
      <c r="AW24" s="8">
        <v>0.02</v>
      </c>
      <c r="AX24" s="8">
        <v>0.04</v>
      </c>
      <c r="AY24" s="8">
        <v>0.12</v>
      </c>
      <c r="AZ24" s="2"/>
    </row>
    <row r="25" spans="4:52" x14ac:dyDescent="0.2">
      <c r="D25" s="1" t="s">
        <v>317</v>
      </c>
      <c r="E25" s="3" t="s">
        <v>76</v>
      </c>
      <c r="F25" s="3" t="s">
        <v>483</v>
      </c>
      <c r="G25" s="3" t="s">
        <v>78</v>
      </c>
      <c r="H25" s="2"/>
      <c r="I25" s="2"/>
      <c r="J25" s="2"/>
      <c r="K25" s="3" t="s">
        <v>79</v>
      </c>
      <c r="L25" s="3" t="s">
        <v>80</v>
      </c>
      <c r="M25" s="6">
        <v>0.81388888888888899</v>
      </c>
      <c r="N25" s="3" t="s">
        <v>4990</v>
      </c>
      <c r="O25" s="2"/>
      <c r="P25" s="3" t="s">
        <v>1054</v>
      </c>
      <c r="Q25" s="3" t="s">
        <v>83</v>
      </c>
      <c r="R25" s="3" t="s">
        <v>383</v>
      </c>
      <c r="S25" s="3" t="s">
        <v>83</v>
      </c>
      <c r="T25" s="3" t="s">
        <v>529</v>
      </c>
      <c r="U25" s="3" t="s">
        <v>83</v>
      </c>
      <c r="V25" s="3" t="s">
        <v>4991</v>
      </c>
      <c r="W25" s="3" t="s">
        <v>86</v>
      </c>
      <c r="X25" s="3" t="s">
        <v>3748</v>
      </c>
      <c r="Y25" s="3" t="s">
        <v>83</v>
      </c>
      <c r="Z25" s="3" t="s">
        <v>440</v>
      </c>
      <c r="AA25" s="3" t="s">
        <v>83</v>
      </c>
      <c r="AB25" s="3" t="s">
        <v>133</v>
      </c>
      <c r="AC25" s="3" t="s">
        <v>83</v>
      </c>
      <c r="AD25" s="3" t="s">
        <v>86</v>
      </c>
      <c r="AE25" s="3" t="s">
        <v>86</v>
      </c>
      <c r="AF25" s="3" t="s">
        <v>290</v>
      </c>
      <c r="AG25" s="3" t="s">
        <v>83</v>
      </c>
      <c r="AH25" s="3" t="s">
        <v>362</v>
      </c>
      <c r="AI25" s="3" t="s">
        <v>83</v>
      </c>
      <c r="AJ25" s="3" t="s">
        <v>728</v>
      </c>
      <c r="AK25" s="3" t="s">
        <v>728</v>
      </c>
      <c r="AL25" s="3" t="s">
        <v>520</v>
      </c>
      <c r="AM25" s="3" t="s">
        <v>520</v>
      </c>
      <c r="AN25" s="3" t="s">
        <v>529</v>
      </c>
      <c r="AO25" s="3" t="s">
        <v>529</v>
      </c>
      <c r="AP25" s="3" t="s">
        <v>86</v>
      </c>
      <c r="AQ25" s="3" t="s">
        <v>86</v>
      </c>
      <c r="AR25" s="3" t="s">
        <v>136</v>
      </c>
      <c r="AS25" s="3" t="s">
        <v>136</v>
      </c>
      <c r="AT25" s="3" t="s">
        <v>139</v>
      </c>
      <c r="AU25" s="3" t="s">
        <v>139</v>
      </c>
      <c r="AV25" s="8">
        <v>0.13</v>
      </c>
      <c r="AW25" s="8">
        <v>0.19</v>
      </c>
      <c r="AX25" s="8">
        <v>0.23</v>
      </c>
      <c r="AY25" s="8">
        <v>0.54</v>
      </c>
      <c r="AZ25" s="2"/>
    </row>
    <row r="26" spans="4:52" x14ac:dyDescent="0.2">
      <c r="D26" s="1" t="s">
        <v>1464</v>
      </c>
      <c r="E26" s="3" t="s">
        <v>76</v>
      </c>
      <c r="F26" s="3" t="s">
        <v>4472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0.81388888888888899</v>
      </c>
      <c r="N26" s="3" t="s">
        <v>4992</v>
      </c>
      <c r="O26" s="2"/>
      <c r="P26" s="3" t="s">
        <v>925</v>
      </c>
      <c r="Q26" s="3" t="s">
        <v>97</v>
      </c>
      <c r="R26" s="3" t="s">
        <v>144</v>
      </c>
      <c r="S26" s="3" t="s">
        <v>630</v>
      </c>
      <c r="T26" s="3" t="s">
        <v>186</v>
      </c>
      <c r="U26" s="3" t="s">
        <v>133</v>
      </c>
      <c r="V26" s="3" t="s">
        <v>4993</v>
      </c>
      <c r="W26" s="3" t="s">
        <v>86</v>
      </c>
      <c r="X26" s="3" t="s">
        <v>632</v>
      </c>
      <c r="Y26" s="3" t="s">
        <v>499</v>
      </c>
      <c r="Z26" s="3" t="s">
        <v>630</v>
      </c>
      <c r="AA26" s="3" t="s">
        <v>818</v>
      </c>
      <c r="AB26" s="3" t="s">
        <v>179</v>
      </c>
      <c r="AC26" s="3" t="s">
        <v>529</v>
      </c>
      <c r="AD26" s="3" t="s">
        <v>86</v>
      </c>
      <c r="AE26" s="3" t="s">
        <v>86</v>
      </c>
      <c r="AF26" s="3" t="s">
        <v>2563</v>
      </c>
      <c r="AG26" s="3" t="s">
        <v>83</v>
      </c>
      <c r="AH26" s="3" t="s">
        <v>118</v>
      </c>
      <c r="AI26" s="3" t="s">
        <v>83</v>
      </c>
      <c r="AJ26" s="3" t="s">
        <v>1424</v>
      </c>
      <c r="AK26" s="3" t="s">
        <v>1424</v>
      </c>
      <c r="AL26" s="3" t="s">
        <v>263</v>
      </c>
      <c r="AM26" s="3" t="s">
        <v>263</v>
      </c>
      <c r="AN26" s="3" t="s">
        <v>179</v>
      </c>
      <c r="AO26" s="3" t="s">
        <v>179</v>
      </c>
      <c r="AP26" s="3" t="s">
        <v>86</v>
      </c>
      <c r="AQ26" s="3" t="s">
        <v>86</v>
      </c>
      <c r="AR26" s="3" t="s">
        <v>2539</v>
      </c>
      <c r="AS26" s="3" t="s">
        <v>2539</v>
      </c>
      <c r="AT26" s="3" t="s">
        <v>497</v>
      </c>
      <c r="AU26" s="3" t="s">
        <v>497</v>
      </c>
      <c r="AV26" s="8">
        <v>0.02</v>
      </c>
      <c r="AW26" s="8">
        <v>0.03</v>
      </c>
      <c r="AX26" s="8">
        <v>0.05</v>
      </c>
      <c r="AY26" s="8">
        <v>0.28999999999999998</v>
      </c>
      <c r="AZ26" s="2"/>
    </row>
    <row r="27" spans="4:52" x14ac:dyDescent="0.2">
      <c r="D27" s="1" t="s">
        <v>1563</v>
      </c>
      <c r="E27" s="3" t="s">
        <v>76</v>
      </c>
      <c r="F27" s="3" t="s">
        <v>3406</v>
      </c>
      <c r="G27" s="3" t="s">
        <v>130</v>
      </c>
      <c r="H27" s="2"/>
      <c r="I27" s="2"/>
      <c r="J27" s="2"/>
      <c r="K27" s="3" t="s">
        <v>79</v>
      </c>
      <c r="L27" s="3" t="s">
        <v>80</v>
      </c>
      <c r="M27" s="6">
        <v>0.81597222222222221</v>
      </c>
      <c r="N27" s="3" t="s">
        <v>4994</v>
      </c>
      <c r="O27" s="2"/>
      <c r="P27" s="3" t="s">
        <v>1054</v>
      </c>
      <c r="Q27" s="3" t="s">
        <v>83</v>
      </c>
      <c r="R27" s="3" t="s">
        <v>759</v>
      </c>
      <c r="S27" s="3" t="s">
        <v>83</v>
      </c>
      <c r="T27" s="3" t="s">
        <v>179</v>
      </c>
      <c r="U27" s="3" t="s">
        <v>83</v>
      </c>
      <c r="V27" s="3">
        <f>-(0.3 %)</f>
        <v>-3.0000000000000001E-3</v>
      </c>
      <c r="W27" s="3" t="s">
        <v>86</v>
      </c>
      <c r="X27" s="3" t="s">
        <v>4083</v>
      </c>
      <c r="Y27" s="3" t="s">
        <v>83</v>
      </c>
      <c r="Z27" s="3" t="s">
        <v>85</v>
      </c>
      <c r="AA27" s="3" t="s">
        <v>83</v>
      </c>
      <c r="AB27" s="3" t="s">
        <v>179</v>
      </c>
      <c r="AC27" s="3" t="s">
        <v>83</v>
      </c>
      <c r="AD27" s="3">
        <f>-(0.26 %)</f>
        <v>-2.5999999999999999E-3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690</v>
      </c>
      <c r="AK27" s="3" t="s">
        <v>690</v>
      </c>
      <c r="AL27" s="3" t="s">
        <v>759</v>
      </c>
      <c r="AM27" s="3" t="s">
        <v>759</v>
      </c>
      <c r="AN27" s="3" t="s">
        <v>179</v>
      </c>
      <c r="AO27" s="3" t="s">
        <v>179</v>
      </c>
      <c r="AP27" s="3" t="s">
        <v>86</v>
      </c>
      <c r="AQ27" s="3" t="s">
        <v>86</v>
      </c>
      <c r="AR27" s="3" t="s">
        <v>264</v>
      </c>
      <c r="AS27" s="3" t="s">
        <v>264</v>
      </c>
      <c r="AT27" s="3" t="s">
        <v>393</v>
      </c>
      <c r="AU27" s="3" t="s">
        <v>393</v>
      </c>
      <c r="AV27" s="8">
        <v>0.17</v>
      </c>
      <c r="AW27" s="8">
        <v>0.19</v>
      </c>
      <c r="AX27" s="8">
        <v>0.24</v>
      </c>
      <c r="AY27" s="8">
        <v>0.53</v>
      </c>
      <c r="AZ27" s="2"/>
    </row>
    <row r="28" spans="4:52" x14ac:dyDescent="0.2">
      <c r="D28" s="1" t="s">
        <v>979</v>
      </c>
      <c r="E28" s="3" t="s">
        <v>76</v>
      </c>
      <c r="F28" s="3" t="s">
        <v>1490</v>
      </c>
      <c r="G28" s="3" t="s">
        <v>78</v>
      </c>
      <c r="H28" s="2"/>
      <c r="I28" s="2"/>
      <c r="J28" s="2"/>
      <c r="K28" s="3" t="s">
        <v>79</v>
      </c>
      <c r="L28" s="3" t="s">
        <v>80</v>
      </c>
      <c r="M28" s="6">
        <v>0.81597222222222221</v>
      </c>
      <c r="N28" s="3" t="s">
        <v>4995</v>
      </c>
      <c r="O28" s="2"/>
      <c r="P28" s="3" t="s">
        <v>1106</v>
      </c>
      <c r="Q28" s="3" t="s">
        <v>83</v>
      </c>
      <c r="R28" s="3" t="s">
        <v>896</v>
      </c>
      <c r="S28" s="3" t="s">
        <v>83</v>
      </c>
      <c r="T28" s="3" t="s">
        <v>132</v>
      </c>
      <c r="U28" s="3" t="s">
        <v>83</v>
      </c>
      <c r="V28" s="3" t="s">
        <v>4996</v>
      </c>
      <c r="W28" s="3" t="s">
        <v>86</v>
      </c>
      <c r="X28" s="3" t="s">
        <v>83</v>
      </c>
      <c r="Y28" s="3" t="s">
        <v>83</v>
      </c>
      <c r="Z28" s="3" t="s">
        <v>83</v>
      </c>
      <c r="AA28" s="3" t="s">
        <v>83</v>
      </c>
      <c r="AB28" s="3" t="s">
        <v>83</v>
      </c>
      <c r="AC28" s="3" t="s">
        <v>83</v>
      </c>
      <c r="AD28" s="3" t="s">
        <v>86</v>
      </c>
      <c r="AE28" s="3" t="s">
        <v>86</v>
      </c>
      <c r="AF28" s="3" t="s">
        <v>83</v>
      </c>
      <c r="AG28" s="3" t="s">
        <v>83</v>
      </c>
      <c r="AH28" s="3" t="s">
        <v>83</v>
      </c>
      <c r="AI28" s="3" t="s">
        <v>83</v>
      </c>
      <c r="AJ28" s="3" t="s">
        <v>283</v>
      </c>
      <c r="AK28" s="3" t="s">
        <v>283</v>
      </c>
      <c r="AL28" s="3" t="s">
        <v>818</v>
      </c>
      <c r="AM28" s="3" t="s">
        <v>818</v>
      </c>
      <c r="AN28" s="3" t="s">
        <v>151</v>
      </c>
      <c r="AO28" s="3" t="s">
        <v>151</v>
      </c>
      <c r="AP28" s="3" t="s">
        <v>86</v>
      </c>
      <c r="AQ28" s="3" t="s">
        <v>86</v>
      </c>
      <c r="AR28" s="3" t="s">
        <v>136</v>
      </c>
      <c r="AS28" s="3" t="s">
        <v>136</v>
      </c>
      <c r="AT28" s="3" t="s">
        <v>139</v>
      </c>
      <c r="AU28" s="3" t="s">
        <v>139</v>
      </c>
      <c r="AV28" s="8">
        <v>0.02</v>
      </c>
      <c r="AW28" s="8">
        <v>0.03</v>
      </c>
      <c r="AX28" s="8">
        <v>0.05</v>
      </c>
      <c r="AY28" s="8">
        <v>0.2</v>
      </c>
      <c r="AZ28" s="2"/>
    </row>
    <row r="29" spans="4:52" x14ac:dyDescent="0.2">
      <c r="D29" s="1" t="s">
        <v>1869</v>
      </c>
      <c r="E29" s="3" t="s">
        <v>76</v>
      </c>
      <c r="F29" s="3" t="s">
        <v>2525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0.81805555555555554</v>
      </c>
      <c r="N29" s="3" t="s">
        <v>4997</v>
      </c>
      <c r="O29" s="2"/>
      <c r="P29" s="3" t="s">
        <v>987</v>
      </c>
      <c r="Q29" s="3" t="s">
        <v>1347</v>
      </c>
      <c r="R29" s="3" t="s">
        <v>150</v>
      </c>
      <c r="S29" s="3" t="s">
        <v>863</v>
      </c>
      <c r="T29" s="3" t="s">
        <v>186</v>
      </c>
      <c r="U29" s="3" t="s">
        <v>112</v>
      </c>
      <c r="V29" s="3">
        <f>-(0.65 %)</f>
        <v>-6.5000000000000006E-3</v>
      </c>
      <c r="W29" s="3">
        <f>-(0.18 %)</f>
        <v>-1.8E-3</v>
      </c>
      <c r="X29" s="3" t="s">
        <v>3518</v>
      </c>
      <c r="Y29" s="3" t="s">
        <v>4998</v>
      </c>
      <c r="Z29" s="3" t="s">
        <v>150</v>
      </c>
      <c r="AA29" s="3" t="s">
        <v>1259</v>
      </c>
      <c r="AB29" s="3" t="s">
        <v>186</v>
      </c>
      <c r="AC29" s="3" t="s">
        <v>347</v>
      </c>
      <c r="AD29" s="3" t="s">
        <v>950</v>
      </c>
      <c r="AE29" s="3" t="s">
        <v>86</v>
      </c>
      <c r="AF29" s="3" t="s">
        <v>290</v>
      </c>
      <c r="AG29" s="3" t="s">
        <v>154</v>
      </c>
      <c r="AH29" s="3" t="s">
        <v>314</v>
      </c>
      <c r="AI29" s="3" t="s">
        <v>2021</v>
      </c>
      <c r="AJ29" s="3" t="s">
        <v>137</v>
      </c>
      <c r="AK29" s="3" t="s">
        <v>137</v>
      </c>
      <c r="AL29" s="3" t="s">
        <v>423</v>
      </c>
      <c r="AM29" s="3" t="s">
        <v>423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2539</v>
      </c>
      <c r="AS29" s="3" t="s">
        <v>2539</v>
      </c>
      <c r="AT29" s="3" t="s">
        <v>102</v>
      </c>
      <c r="AU29" s="3" t="s">
        <v>102</v>
      </c>
      <c r="AV29" s="8">
        <v>0.02</v>
      </c>
      <c r="AW29" s="8">
        <v>0.02</v>
      </c>
      <c r="AX29" s="8">
        <v>0.03</v>
      </c>
      <c r="AY29" s="8">
        <v>0.16</v>
      </c>
      <c r="AZ29" s="2"/>
    </row>
    <row r="30" spans="4:52" x14ac:dyDescent="0.2">
      <c r="D30" s="1" t="s">
        <v>3461</v>
      </c>
      <c r="E30" s="3" t="s">
        <v>76</v>
      </c>
      <c r="F30" s="3" t="s">
        <v>3718</v>
      </c>
      <c r="G30" s="3" t="s">
        <v>468</v>
      </c>
      <c r="H30" s="2"/>
      <c r="I30" s="2"/>
      <c r="J30" s="2"/>
      <c r="K30" s="3" t="s">
        <v>1033</v>
      </c>
      <c r="L30" s="3" t="s">
        <v>161</v>
      </c>
      <c r="M30" s="6">
        <v>0.81944444444444453</v>
      </c>
      <c r="N30" s="3" t="s">
        <v>4999</v>
      </c>
      <c r="O30" s="2"/>
      <c r="P30" s="3" t="s">
        <v>925</v>
      </c>
      <c r="Q30" s="3" t="s">
        <v>270</v>
      </c>
      <c r="R30" s="3" t="s">
        <v>83</v>
      </c>
      <c r="S30" s="3" t="s">
        <v>678</v>
      </c>
      <c r="T30" s="3" t="s">
        <v>121</v>
      </c>
      <c r="U30" s="3" t="s">
        <v>121</v>
      </c>
      <c r="V30" s="3" t="s">
        <v>86</v>
      </c>
      <c r="W30" s="3" t="s">
        <v>86</v>
      </c>
      <c r="X30" s="3" t="s">
        <v>3001</v>
      </c>
      <c r="Y30" s="3" t="s">
        <v>261</v>
      </c>
      <c r="Z30" s="3" t="s">
        <v>83</v>
      </c>
      <c r="AA30" s="3" t="s">
        <v>83</v>
      </c>
      <c r="AB30" s="3" t="s">
        <v>121</v>
      </c>
      <c r="AC30" s="3" t="s">
        <v>179</v>
      </c>
      <c r="AD30" s="3">
        <f>-(0.01 %)</f>
        <v>-1E-4</v>
      </c>
      <c r="AE30" s="3" t="s">
        <v>86</v>
      </c>
      <c r="AF30" s="3" t="s">
        <v>83</v>
      </c>
      <c r="AG30" s="3" t="s">
        <v>465</v>
      </c>
      <c r="AH30" s="3" t="s">
        <v>83</v>
      </c>
      <c r="AI30" s="3" t="s">
        <v>139</v>
      </c>
      <c r="AJ30" s="3" t="s">
        <v>163</v>
      </c>
      <c r="AK30" s="3" t="s">
        <v>163</v>
      </c>
      <c r="AL30" s="3" t="s">
        <v>678</v>
      </c>
      <c r="AM30" s="3" t="s">
        <v>678</v>
      </c>
      <c r="AN30" s="3" t="s">
        <v>179</v>
      </c>
      <c r="AO30" s="3" t="s">
        <v>179</v>
      </c>
      <c r="AP30" s="3" t="s">
        <v>86</v>
      </c>
      <c r="AQ30" s="3" t="s">
        <v>86</v>
      </c>
      <c r="AR30" s="3" t="s">
        <v>83</v>
      </c>
      <c r="AS30" s="3" t="s">
        <v>83</v>
      </c>
      <c r="AT30" s="3" t="s">
        <v>83</v>
      </c>
      <c r="AU30" s="3" t="s">
        <v>83</v>
      </c>
      <c r="AV30" s="8">
        <v>0</v>
      </c>
      <c r="AW30" s="8">
        <v>0</v>
      </c>
      <c r="AX30" s="8">
        <v>0</v>
      </c>
      <c r="AY30" s="8">
        <v>0</v>
      </c>
      <c r="AZ30" s="2"/>
    </row>
    <row r="31" spans="4:52" x14ac:dyDescent="0.2">
      <c r="D31" s="1" t="s">
        <v>4093</v>
      </c>
      <c r="E31" s="3" t="s">
        <v>76</v>
      </c>
      <c r="F31" s="3" t="s">
        <v>536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0.81944444444444453</v>
      </c>
      <c r="N31" s="3" t="s">
        <v>5000</v>
      </c>
      <c r="O31" s="2"/>
      <c r="P31" s="3" t="s">
        <v>925</v>
      </c>
      <c r="Q31" s="3" t="s">
        <v>1868</v>
      </c>
      <c r="R31" s="3" t="s">
        <v>703</v>
      </c>
      <c r="S31" s="3" t="s">
        <v>376</v>
      </c>
      <c r="T31" s="3" t="s">
        <v>186</v>
      </c>
      <c r="U31" s="3" t="s">
        <v>186</v>
      </c>
      <c r="V31" s="3">
        <f>-(0.02 %)</f>
        <v>-2.0000000000000001E-4</v>
      </c>
      <c r="W31" s="3" t="s">
        <v>86</v>
      </c>
      <c r="X31" s="3" t="s">
        <v>2584</v>
      </c>
      <c r="Y31" s="3" t="s">
        <v>83</v>
      </c>
      <c r="Z31" s="3" t="s">
        <v>400</v>
      </c>
      <c r="AA31" s="3" t="s">
        <v>193</v>
      </c>
      <c r="AB31" s="3" t="s">
        <v>186</v>
      </c>
      <c r="AC31" s="3" t="s">
        <v>151</v>
      </c>
      <c r="AD31" s="3" t="s">
        <v>86</v>
      </c>
      <c r="AE31" s="3" t="s">
        <v>86</v>
      </c>
      <c r="AF31" s="3" t="s">
        <v>2578</v>
      </c>
      <c r="AG31" s="3" t="s">
        <v>83</v>
      </c>
      <c r="AH31" s="3" t="s">
        <v>393</v>
      </c>
      <c r="AI31" s="3" t="s">
        <v>83</v>
      </c>
      <c r="AJ31" s="3" t="s">
        <v>1196</v>
      </c>
      <c r="AK31" s="3" t="s">
        <v>1196</v>
      </c>
      <c r="AL31" s="3" t="s">
        <v>196</v>
      </c>
      <c r="AM31" s="3" t="s">
        <v>196</v>
      </c>
      <c r="AN31" s="3" t="s">
        <v>179</v>
      </c>
      <c r="AO31" s="3" t="s">
        <v>179</v>
      </c>
      <c r="AP31" s="3" t="s">
        <v>86</v>
      </c>
      <c r="AQ31" s="3" t="s">
        <v>86</v>
      </c>
      <c r="AR31" s="3" t="s">
        <v>2539</v>
      </c>
      <c r="AS31" s="3" t="s">
        <v>2539</v>
      </c>
      <c r="AT31" s="3" t="s">
        <v>497</v>
      </c>
      <c r="AU31" s="3" t="s">
        <v>497</v>
      </c>
      <c r="AV31" s="8">
        <v>0.01</v>
      </c>
      <c r="AW31" s="8">
        <v>0.01</v>
      </c>
      <c r="AX31" s="8">
        <v>0.03</v>
      </c>
      <c r="AY31" s="8">
        <v>0.22</v>
      </c>
      <c r="AZ31" s="2"/>
    </row>
    <row r="32" spans="4:52" x14ac:dyDescent="0.2">
      <c r="D32" s="1" t="s">
        <v>1494</v>
      </c>
      <c r="E32" s="3" t="s">
        <v>76</v>
      </c>
      <c r="F32" s="3" t="s">
        <v>1711</v>
      </c>
      <c r="G32" s="3" t="s">
        <v>78</v>
      </c>
      <c r="H32" s="2"/>
      <c r="I32" s="2"/>
      <c r="J32" s="2"/>
      <c r="K32" s="3" t="s">
        <v>79</v>
      </c>
      <c r="L32" s="3" t="s">
        <v>80</v>
      </c>
      <c r="M32" s="6">
        <v>0.8208333333333333</v>
      </c>
      <c r="N32" s="3" t="s">
        <v>5001</v>
      </c>
      <c r="O32" s="2"/>
      <c r="P32" s="3" t="s">
        <v>1692</v>
      </c>
      <c r="Q32" s="3" t="s">
        <v>83</v>
      </c>
      <c r="R32" s="3" t="s">
        <v>1749</v>
      </c>
      <c r="S32" s="3" t="s">
        <v>83</v>
      </c>
      <c r="T32" s="3" t="s">
        <v>426</v>
      </c>
      <c r="U32" s="3" t="s">
        <v>83</v>
      </c>
      <c r="V32" s="3" t="s">
        <v>86</v>
      </c>
      <c r="W32" s="3" t="s">
        <v>86</v>
      </c>
      <c r="X32" s="3" t="s">
        <v>2119</v>
      </c>
      <c r="Y32" s="3" t="s">
        <v>315</v>
      </c>
      <c r="Z32" s="3" t="s">
        <v>2126</v>
      </c>
      <c r="AA32" s="3" t="s">
        <v>1904</v>
      </c>
      <c r="AB32" s="3" t="s">
        <v>135</v>
      </c>
      <c r="AC32" s="3" t="s">
        <v>791</v>
      </c>
      <c r="AD32" s="3" t="s">
        <v>86</v>
      </c>
      <c r="AE32" s="3" t="s">
        <v>5002</v>
      </c>
      <c r="AF32" s="3" t="s">
        <v>154</v>
      </c>
      <c r="AG32" s="3" t="s">
        <v>913</v>
      </c>
      <c r="AH32" s="3" t="s">
        <v>118</v>
      </c>
      <c r="AI32" s="3" t="s">
        <v>313</v>
      </c>
      <c r="AJ32" s="3" t="s">
        <v>157</v>
      </c>
      <c r="AK32" s="3" t="s">
        <v>157</v>
      </c>
      <c r="AL32" s="3" t="s">
        <v>1014</v>
      </c>
      <c r="AM32" s="3" t="s">
        <v>1014</v>
      </c>
      <c r="AN32" s="3" t="s">
        <v>158</v>
      </c>
      <c r="AO32" s="3" t="s">
        <v>158</v>
      </c>
      <c r="AP32" s="3" t="s">
        <v>86</v>
      </c>
      <c r="AQ32" s="3" t="s">
        <v>86</v>
      </c>
      <c r="AR32" s="3" t="s">
        <v>264</v>
      </c>
      <c r="AS32" s="3" t="s">
        <v>264</v>
      </c>
      <c r="AT32" s="3" t="s">
        <v>139</v>
      </c>
      <c r="AU32" s="3" t="s">
        <v>139</v>
      </c>
      <c r="AV32" s="8">
        <v>7.0000000000000007E-2</v>
      </c>
      <c r="AW32" s="8">
        <v>0.08</v>
      </c>
      <c r="AX32" s="8">
        <v>0.09</v>
      </c>
      <c r="AY32" s="8">
        <v>0.11</v>
      </c>
      <c r="AZ32" s="2"/>
    </row>
    <row r="33" spans="4:52" x14ac:dyDescent="0.2">
      <c r="D33" s="1" t="s">
        <v>4236</v>
      </c>
      <c r="E33" s="3" t="s">
        <v>76</v>
      </c>
      <c r="F33" s="3" t="s">
        <v>88</v>
      </c>
      <c r="G33" s="3" t="s">
        <v>468</v>
      </c>
      <c r="H33" s="2"/>
      <c r="I33" s="2"/>
      <c r="J33" s="2"/>
      <c r="K33" s="3" t="s">
        <v>79</v>
      </c>
      <c r="L33" s="2"/>
      <c r="M33" s="6">
        <v>0.8208333333333333</v>
      </c>
      <c r="N33" s="3" t="s">
        <v>5003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4:52" x14ac:dyDescent="0.2">
      <c r="D34" s="1" t="s">
        <v>2729</v>
      </c>
      <c r="E34" s="3" t="s">
        <v>76</v>
      </c>
      <c r="F34" s="3" t="s">
        <v>2161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0.82152777777777775</v>
      </c>
      <c r="N34" s="3" t="s">
        <v>5004</v>
      </c>
      <c r="O34" s="2"/>
      <c r="P34" s="3" t="s">
        <v>688</v>
      </c>
      <c r="Q34" s="3" t="s">
        <v>1062</v>
      </c>
      <c r="R34" s="3" t="s">
        <v>380</v>
      </c>
      <c r="S34" s="3" t="s">
        <v>111</v>
      </c>
      <c r="T34" s="3" t="s">
        <v>133</v>
      </c>
      <c r="U34" s="3" t="s">
        <v>132</v>
      </c>
      <c r="V34" s="3" t="s">
        <v>5005</v>
      </c>
      <c r="W34" s="3" t="s">
        <v>5006</v>
      </c>
      <c r="X34" s="3" t="s">
        <v>3248</v>
      </c>
      <c r="Y34" s="3" t="s">
        <v>83</v>
      </c>
      <c r="Z34" s="3" t="s">
        <v>244</v>
      </c>
      <c r="AA34" s="3" t="s">
        <v>83</v>
      </c>
      <c r="AB34" s="3" t="s">
        <v>112</v>
      </c>
      <c r="AC34" s="3" t="s">
        <v>83</v>
      </c>
      <c r="AD34" s="3" t="s">
        <v>5007</v>
      </c>
      <c r="AE34" s="3" t="s">
        <v>86</v>
      </c>
      <c r="AF34" s="3" t="s">
        <v>101</v>
      </c>
      <c r="AG34" s="3" t="s">
        <v>83</v>
      </c>
      <c r="AH34" s="3" t="s">
        <v>155</v>
      </c>
      <c r="AI34" s="3" t="s">
        <v>83</v>
      </c>
      <c r="AJ34" s="3" t="s">
        <v>283</v>
      </c>
      <c r="AK34" s="3" t="s">
        <v>283</v>
      </c>
      <c r="AL34" s="3" t="s">
        <v>297</v>
      </c>
      <c r="AM34" s="3" t="s">
        <v>297</v>
      </c>
      <c r="AN34" s="3" t="s">
        <v>121</v>
      </c>
      <c r="AO34" s="3" t="s">
        <v>121</v>
      </c>
      <c r="AP34" s="3" t="s">
        <v>86</v>
      </c>
      <c r="AQ34" s="3" t="s">
        <v>86</v>
      </c>
      <c r="AR34" s="3" t="s">
        <v>4946</v>
      </c>
      <c r="AS34" s="3" t="s">
        <v>4946</v>
      </c>
      <c r="AT34" s="3" t="s">
        <v>102</v>
      </c>
      <c r="AU34" s="3" t="s">
        <v>102</v>
      </c>
      <c r="AV34" s="8">
        <v>0.01</v>
      </c>
      <c r="AW34" s="8">
        <v>0.01</v>
      </c>
      <c r="AX34" s="8">
        <v>0.02</v>
      </c>
      <c r="AY34" s="8">
        <v>0.16</v>
      </c>
      <c r="AZ34" s="2"/>
    </row>
    <row r="35" spans="4:52" x14ac:dyDescent="0.2">
      <c r="D35" s="1" t="s">
        <v>1459</v>
      </c>
      <c r="E35" s="3" t="s">
        <v>76</v>
      </c>
      <c r="F35" s="3" t="s">
        <v>1964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0.8222222222222223</v>
      </c>
      <c r="N35" s="3" t="s">
        <v>5008</v>
      </c>
      <c r="O35" s="2"/>
      <c r="P35" s="3" t="s">
        <v>1343</v>
      </c>
      <c r="Q35" s="3" t="s">
        <v>83</v>
      </c>
      <c r="R35" s="3" t="s">
        <v>356</v>
      </c>
      <c r="S35" s="3" t="s">
        <v>83</v>
      </c>
      <c r="T35" s="3" t="s">
        <v>133</v>
      </c>
      <c r="U35" s="3" t="s">
        <v>83</v>
      </c>
      <c r="V35" s="3" t="s">
        <v>5009</v>
      </c>
      <c r="W35" s="3" t="s">
        <v>86</v>
      </c>
      <c r="X35" s="3" t="s">
        <v>5010</v>
      </c>
      <c r="Y35" s="3" t="s">
        <v>83</v>
      </c>
      <c r="Z35" s="3" t="s">
        <v>490</v>
      </c>
      <c r="AA35" s="3" t="s">
        <v>83</v>
      </c>
      <c r="AB35" s="3" t="s">
        <v>133</v>
      </c>
      <c r="AC35" s="3" t="s">
        <v>83</v>
      </c>
      <c r="AD35" s="3" t="s">
        <v>5011</v>
      </c>
      <c r="AE35" s="3" t="s">
        <v>86</v>
      </c>
      <c r="AF35" s="3" t="s">
        <v>290</v>
      </c>
      <c r="AG35" s="3" t="s">
        <v>83</v>
      </c>
      <c r="AH35" s="3" t="s">
        <v>432</v>
      </c>
      <c r="AI35" s="3" t="s">
        <v>83</v>
      </c>
      <c r="AJ35" s="3" t="s">
        <v>190</v>
      </c>
      <c r="AK35" s="3" t="s">
        <v>190</v>
      </c>
      <c r="AL35" s="3" t="s">
        <v>356</v>
      </c>
      <c r="AM35" s="3" t="s">
        <v>356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2539</v>
      </c>
      <c r="AS35" s="3" t="s">
        <v>2539</v>
      </c>
      <c r="AT35" s="3" t="s">
        <v>102</v>
      </c>
      <c r="AU35" s="3" t="s">
        <v>102</v>
      </c>
      <c r="AV35" s="8">
        <v>0.01</v>
      </c>
      <c r="AW35" s="8">
        <v>0.01</v>
      </c>
      <c r="AX35" s="8">
        <v>0.02</v>
      </c>
      <c r="AY35" s="8">
        <v>0.13</v>
      </c>
      <c r="AZ35" s="2"/>
    </row>
    <row r="36" spans="4:52" x14ac:dyDescent="0.2">
      <c r="D36" s="1" t="s">
        <v>1312</v>
      </c>
      <c r="E36" s="3" t="s">
        <v>920</v>
      </c>
      <c r="F36" s="3" t="s">
        <v>4442</v>
      </c>
      <c r="G36" s="3" t="s">
        <v>78</v>
      </c>
      <c r="H36" s="2"/>
      <c r="I36" s="2"/>
      <c r="J36" s="2"/>
      <c r="K36" s="3" t="s">
        <v>79</v>
      </c>
      <c r="L36" s="2"/>
      <c r="M36" s="6">
        <v>0.8222222222222223</v>
      </c>
      <c r="N36" s="3" t="s">
        <v>5012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4:52" x14ac:dyDescent="0.2">
      <c r="D37" s="1" t="s">
        <v>2042</v>
      </c>
      <c r="E37" s="3" t="s">
        <v>920</v>
      </c>
      <c r="F37" s="3" t="s">
        <v>2043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0.8222222222222223</v>
      </c>
      <c r="N37" s="3" t="s">
        <v>5013</v>
      </c>
      <c r="O37" s="2"/>
      <c r="P37" s="3" t="s">
        <v>83</v>
      </c>
      <c r="Q37" s="3" t="s">
        <v>83</v>
      </c>
      <c r="R37" s="3" t="s">
        <v>83</v>
      </c>
      <c r="S37" s="3" t="s">
        <v>83</v>
      </c>
      <c r="T37" s="3" t="s">
        <v>83</v>
      </c>
      <c r="U37" s="3" t="s">
        <v>83</v>
      </c>
      <c r="V37" s="3" t="s">
        <v>86</v>
      </c>
      <c r="W37" s="3" t="s">
        <v>86</v>
      </c>
      <c r="X37" s="3" t="s">
        <v>83</v>
      </c>
      <c r="Y37" s="3" t="s">
        <v>83</v>
      </c>
      <c r="Z37" s="3" t="s">
        <v>609</v>
      </c>
      <c r="AA37" s="3" t="s">
        <v>83</v>
      </c>
      <c r="AB37" s="3" t="s">
        <v>200</v>
      </c>
      <c r="AC37" s="3" t="s">
        <v>83</v>
      </c>
      <c r="AD37" s="3" t="s">
        <v>86</v>
      </c>
      <c r="AE37" s="3" t="s">
        <v>86</v>
      </c>
      <c r="AF37" s="3" t="s">
        <v>83</v>
      </c>
      <c r="AG37" s="3" t="s">
        <v>83</v>
      </c>
      <c r="AH37" s="3" t="s">
        <v>83</v>
      </c>
      <c r="AI37" s="3" t="s">
        <v>83</v>
      </c>
      <c r="AJ37" s="3" t="s">
        <v>181</v>
      </c>
      <c r="AK37" s="3" t="s">
        <v>181</v>
      </c>
      <c r="AL37" s="3" t="s">
        <v>609</v>
      </c>
      <c r="AM37" s="3" t="s">
        <v>609</v>
      </c>
      <c r="AN37" s="3" t="s">
        <v>357</v>
      </c>
      <c r="AO37" s="3" t="s">
        <v>357</v>
      </c>
      <c r="AP37" s="3" t="s">
        <v>86</v>
      </c>
      <c r="AQ37" s="3" t="s">
        <v>86</v>
      </c>
      <c r="AR37" s="3" t="s">
        <v>264</v>
      </c>
      <c r="AS37" s="3" t="s">
        <v>264</v>
      </c>
      <c r="AT37" s="3" t="s">
        <v>107</v>
      </c>
      <c r="AU37" s="3" t="s">
        <v>107</v>
      </c>
      <c r="AV37" s="8">
        <v>0</v>
      </c>
      <c r="AW37" s="8">
        <v>0</v>
      </c>
      <c r="AX37" s="8">
        <v>0.01</v>
      </c>
      <c r="AY37" s="8">
        <v>0.28999999999999998</v>
      </c>
      <c r="AZ37" s="2"/>
    </row>
    <row r="38" spans="4:52" x14ac:dyDescent="0.2">
      <c r="D38" s="1" t="s">
        <v>5014</v>
      </c>
      <c r="E38" s="3" t="s">
        <v>76</v>
      </c>
      <c r="F38" s="3" t="s">
        <v>3820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0.82361111111111107</v>
      </c>
      <c r="N38" s="3" t="s">
        <v>5015</v>
      </c>
      <c r="O38" s="2"/>
      <c r="P38" s="3" t="s">
        <v>1054</v>
      </c>
      <c r="Q38" s="3" t="s">
        <v>1389</v>
      </c>
      <c r="R38" s="3" t="s">
        <v>575</v>
      </c>
      <c r="S38" s="3" t="s">
        <v>356</v>
      </c>
      <c r="T38" s="3" t="s">
        <v>121</v>
      </c>
      <c r="U38" s="3" t="s">
        <v>200</v>
      </c>
      <c r="V38" s="3" t="s">
        <v>5016</v>
      </c>
      <c r="W38" s="3" t="s">
        <v>86</v>
      </c>
      <c r="X38" s="3" t="s">
        <v>83</v>
      </c>
      <c r="Y38" s="3" t="s">
        <v>2210</v>
      </c>
      <c r="Z38" s="3" t="s">
        <v>353</v>
      </c>
      <c r="AA38" s="3" t="s">
        <v>333</v>
      </c>
      <c r="AB38" s="3" t="s">
        <v>186</v>
      </c>
      <c r="AC38" s="3" t="s">
        <v>115</v>
      </c>
      <c r="AD38" s="3" t="s">
        <v>5017</v>
      </c>
      <c r="AE38" s="3" t="s">
        <v>5018</v>
      </c>
      <c r="AF38" s="3" t="s">
        <v>83</v>
      </c>
      <c r="AG38" s="3" t="s">
        <v>913</v>
      </c>
      <c r="AH38" s="3" t="s">
        <v>83</v>
      </c>
      <c r="AI38" s="3" t="s">
        <v>155</v>
      </c>
      <c r="AJ38" s="3" t="s">
        <v>119</v>
      </c>
      <c r="AK38" s="3" t="s">
        <v>119</v>
      </c>
      <c r="AL38" s="3" t="s">
        <v>431</v>
      </c>
      <c r="AM38" s="3" t="s">
        <v>431</v>
      </c>
      <c r="AN38" s="3" t="s">
        <v>441</v>
      </c>
      <c r="AO38" s="3" t="s">
        <v>441</v>
      </c>
      <c r="AP38" s="3" t="s">
        <v>86</v>
      </c>
      <c r="AQ38" s="3" t="s">
        <v>86</v>
      </c>
      <c r="AR38" s="3" t="s">
        <v>264</v>
      </c>
      <c r="AS38" s="3" t="s">
        <v>264</v>
      </c>
      <c r="AT38" s="3" t="s">
        <v>102</v>
      </c>
      <c r="AU38" s="3" t="s">
        <v>102</v>
      </c>
      <c r="AV38" s="8">
        <v>0.14000000000000001</v>
      </c>
      <c r="AW38" s="8">
        <v>0.18</v>
      </c>
      <c r="AX38" s="8">
        <v>0.23</v>
      </c>
      <c r="AY38" s="8">
        <v>0.57999999999999996</v>
      </c>
      <c r="AZ38" s="2"/>
    </row>
    <row r="39" spans="4:52" x14ac:dyDescent="0.2">
      <c r="D39" s="1" t="s">
        <v>4396</v>
      </c>
      <c r="E39" s="3" t="s">
        <v>76</v>
      </c>
      <c r="F39" s="3" t="s">
        <v>173</v>
      </c>
      <c r="G39" s="3" t="s">
        <v>78</v>
      </c>
      <c r="H39" s="2"/>
      <c r="I39" s="2"/>
      <c r="J39" s="2"/>
      <c r="K39" s="3" t="s">
        <v>79</v>
      </c>
      <c r="L39" s="3" t="s">
        <v>80</v>
      </c>
      <c r="M39" s="6">
        <v>0.82500000000000007</v>
      </c>
      <c r="N39" s="3" t="s">
        <v>5019</v>
      </c>
      <c r="O39" s="2"/>
      <c r="P39" s="3" t="s">
        <v>949</v>
      </c>
      <c r="Q39" s="3" t="s">
        <v>83</v>
      </c>
      <c r="R39" s="3" t="s">
        <v>747</v>
      </c>
      <c r="S39" s="3" t="s">
        <v>83</v>
      </c>
      <c r="T39" s="3" t="s">
        <v>186</v>
      </c>
      <c r="U39" s="3" t="s">
        <v>83</v>
      </c>
      <c r="V39" s="3" t="s">
        <v>86</v>
      </c>
      <c r="W39" s="3" t="s">
        <v>86</v>
      </c>
      <c r="X39" s="3" t="s">
        <v>83</v>
      </c>
      <c r="Y39" s="3" t="s">
        <v>83</v>
      </c>
      <c r="Z39" s="3" t="s">
        <v>83</v>
      </c>
      <c r="AA39" s="3" t="s">
        <v>83</v>
      </c>
      <c r="AB39" s="3" t="s">
        <v>83</v>
      </c>
      <c r="AC39" s="3" t="s">
        <v>83</v>
      </c>
      <c r="AD39" s="3" t="s">
        <v>86</v>
      </c>
      <c r="AE39" s="3" t="s">
        <v>86</v>
      </c>
      <c r="AF39" s="3" t="s">
        <v>83</v>
      </c>
      <c r="AG39" s="3" t="s">
        <v>83</v>
      </c>
      <c r="AH39" s="3" t="s">
        <v>83</v>
      </c>
      <c r="AI39" s="3" t="s">
        <v>83</v>
      </c>
      <c r="AJ39" s="3" t="s">
        <v>987</v>
      </c>
      <c r="AK39" s="3" t="s">
        <v>987</v>
      </c>
      <c r="AL39" s="3" t="s">
        <v>647</v>
      </c>
      <c r="AM39" s="3" t="s">
        <v>647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264</v>
      </c>
      <c r="AS39" s="3" t="s">
        <v>264</v>
      </c>
      <c r="AT39" s="3" t="s">
        <v>156</v>
      </c>
      <c r="AU39" s="3" t="s">
        <v>156</v>
      </c>
      <c r="AV39" s="8">
        <v>0.16</v>
      </c>
      <c r="AW39" s="8">
        <v>0.16</v>
      </c>
      <c r="AX39" s="8">
        <v>0.16</v>
      </c>
      <c r="AY39" s="8">
        <v>0.3</v>
      </c>
      <c r="AZ39" s="2"/>
    </row>
    <row r="40" spans="4:52" x14ac:dyDescent="0.2">
      <c r="D40" s="1" t="s">
        <v>2081</v>
      </c>
      <c r="E40" s="3" t="s">
        <v>76</v>
      </c>
      <c r="F40" s="3" t="s">
        <v>1524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0.82500000000000007</v>
      </c>
      <c r="N40" s="3" t="s">
        <v>3878</v>
      </c>
      <c r="O40" s="2"/>
      <c r="P40" s="3" t="s">
        <v>1343</v>
      </c>
      <c r="Q40" s="3" t="s">
        <v>83</v>
      </c>
      <c r="R40" s="3" t="s">
        <v>721</v>
      </c>
      <c r="S40" s="3" t="s">
        <v>83</v>
      </c>
      <c r="T40" s="3" t="s">
        <v>133</v>
      </c>
      <c r="U40" s="3" t="s">
        <v>83</v>
      </c>
      <c r="V40" s="3" t="s">
        <v>2432</v>
      </c>
      <c r="W40" s="3" t="s">
        <v>86</v>
      </c>
      <c r="X40" s="3" t="s">
        <v>1000</v>
      </c>
      <c r="Y40" s="3" t="s">
        <v>83</v>
      </c>
      <c r="Z40" s="3" t="s">
        <v>721</v>
      </c>
      <c r="AA40" s="3" t="s">
        <v>83</v>
      </c>
      <c r="AB40" s="3" t="s">
        <v>121</v>
      </c>
      <c r="AC40" s="3" t="s">
        <v>83</v>
      </c>
      <c r="AD40" s="3">
        <f>-(0.03 %)</f>
        <v>-2.9999999999999997E-4</v>
      </c>
      <c r="AE40" s="3" t="s">
        <v>86</v>
      </c>
      <c r="AF40" s="3" t="s">
        <v>2578</v>
      </c>
      <c r="AG40" s="3" t="s">
        <v>83</v>
      </c>
      <c r="AH40" s="3" t="s">
        <v>393</v>
      </c>
      <c r="AI40" s="3" t="s">
        <v>83</v>
      </c>
      <c r="AJ40" s="3" t="s">
        <v>541</v>
      </c>
      <c r="AK40" s="3" t="s">
        <v>541</v>
      </c>
      <c r="AL40" s="3" t="s">
        <v>504</v>
      </c>
      <c r="AM40" s="3" t="s">
        <v>504</v>
      </c>
      <c r="AN40" s="3" t="s">
        <v>186</v>
      </c>
      <c r="AO40" s="3" t="s">
        <v>186</v>
      </c>
      <c r="AP40" s="3" t="s">
        <v>86</v>
      </c>
      <c r="AQ40" s="3" t="s">
        <v>86</v>
      </c>
      <c r="AR40" s="3" t="s">
        <v>2539</v>
      </c>
      <c r="AS40" s="3" t="s">
        <v>2539</v>
      </c>
      <c r="AT40" s="3" t="s">
        <v>102</v>
      </c>
      <c r="AU40" s="3" t="s">
        <v>102</v>
      </c>
      <c r="AV40" s="8">
        <v>0.01</v>
      </c>
      <c r="AW40" s="8">
        <v>0.01</v>
      </c>
      <c r="AX40" s="8">
        <v>0.02</v>
      </c>
      <c r="AY40" s="8">
        <v>0.13</v>
      </c>
      <c r="AZ40" s="2"/>
    </row>
    <row r="41" spans="4:52" x14ac:dyDescent="0.2">
      <c r="D41" s="1" t="s">
        <v>5020</v>
      </c>
      <c r="E41" s="3" t="s">
        <v>76</v>
      </c>
      <c r="F41" s="3" t="s">
        <v>5021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0.82708333333333339</v>
      </c>
      <c r="N41" s="3" t="s">
        <v>5022</v>
      </c>
      <c r="O41" s="2"/>
      <c r="P41" s="3" t="s">
        <v>688</v>
      </c>
      <c r="Q41" s="3" t="s">
        <v>83</v>
      </c>
      <c r="R41" s="3" t="s">
        <v>186</v>
      </c>
      <c r="S41" s="3" t="s">
        <v>83</v>
      </c>
      <c r="T41" s="3" t="s">
        <v>186</v>
      </c>
      <c r="U41" s="3" t="s">
        <v>83</v>
      </c>
      <c r="V41" s="3" t="s">
        <v>86</v>
      </c>
      <c r="W41" s="3" t="s">
        <v>86</v>
      </c>
      <c r="X41" s="3" t="s">
        <v>2115</v>
      </c>
      <c r="Y41" s="3" t="s">
        <v>83</v>
      </c>
      <c r="Z41" s="3" t="s">
        <v>186</v>
      </c>
      <c r="AA41" s="3" t="s">
        <v>83</v>
      </c>
      <c r="AB41" s="3" t="s">
        <v>186</v>
      </c>
      <c r="AC41" s="3" t="s">
        <v>83</v>
      </c>
      <c r="AD41" s="3" t="s">
        <v>86</v>
      </c>
      <c r="AE41" s="3" t="s">
        <v>86</v>
      </c>
      <c r="AF41" s="3" t="s">
        <v>101</v>
      </c>
      <c r="AG41" s="3" t="s">
        <v>83</v>
      </c>
      <c r="AH41" s="3" t="s">
        <v>118</v>
      </c>
      <c r="AI41" s="3" t="s">
        <v>83</v>
      </c>
      <c r="AJ41" s="3" t="s">
        <v>852</v>
      </c>
      <c r="AK41" s="3" t="s">
        <v>852</v>
      </c>
      <c r="AL41" s="3" t="s">
        <v>115</v>
      </c>
      <c r="AM41" s="3" t="s">
        <v>115</v>
      </c>
      <c r="AN41" s="3" t="s">
        <v>186</v>
      </c>
      <c r="AO41" s="3" t="s">
        <v>186</v>
      </c>
      <c r="AP41" s="3" t="s">
        <v>86</v>
      </c>
      <c r="AQ41" s="3" t="s">
        <v>86</v>
      </c>
      <c r="AR41" s="3" t="s">
        <v>4946</v>
      </c>
      <c r="AS41" s="3" t="s">
        <v>4946</v>
      </c>
      <c r="AT41" s="3" t="s">
        <v>497</v>
      </c>
      <c r="AU41" s="3" t="s">
        <v>497</v>
      </c>
      <c r="AV41" s="8">
        <v>0.02</v>
      </c>
      <c r="AW41" s="8">
        <v>0.03</v>
      </c>
      <c r="AX41" s="8">
        <v>0.05</v>
      </c>
      <c r="AY41" s="8">
        <v>0.17</v>
      </c>
      <c r="AZ41" s="2"/>
    </row>
    <row r="42" spans="4:52" x14ac:dyDescent="0.2">
      <c r="D42" s="1" t="s">
        <v>3741</v>
      </c>
      <c r="E42" s="3" t="s">
        <v>76</v>
      </c>
      <c r="F42" s="3" t="s">
        <v>3866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0.82916666666666661</v>
      </c>
      <c r="N42" s="3" t="s">
        <v>5023</v>
      </c>
      <c r="O42" s="2"/>
      <c r="P42" s="3" t="s">
        <v>1522</v>
      </c>
      <c r="Q42" s="3" t="s">
        <v>83</v>
      </c>
      <c r="R42" s="3" t="s">
        <v>446</v>
      </c>
      <c r="S42" s="3" t="s">
        <v>83</v>
      </c>
      <c r="T42" s="3" t="s">
        <v>529</v>
      </c>
      <c r="U42" s="3" t="s">
        <v>83</v>
      </c>
      <c r="V42" s="3" t="s">
        <v>5024</v>
      </c>
      <c r="W42" s="3" t="s">
        <v>86</v>
      </c>
      <c r="X42" s="3" t="s">
        <v>3668</v>
      </c>
      <c r="Y42" s="3" t="s">
        <v>83</v>
      </c>
      <c r="Z42" s="3" t="s">
        <v>500</v>
      </c>
      <c r="AA42" s="3" t="s">
        <v>83</v>
      </c>
      <c r="AB42" s="3" t="s">
        <v>347</v>
      </c>
      <c r="AC42" s="3" t="s">
        <v>83</v>
      </c>
      <c r="AD42" s="3" t="s">
        <v>5025</v>
      </c>
      <c r="AE42" s="3" t="s">
        <v>86</v>
      </c>
      <c r="AF42" s="3" t="s">
        <v>2840</v>
      </c>
      <c r="AG42" s="3" t="s">
        <v>83</v>
      </c>
      <c r="AH42" s="3" t="s">
        <v>139</v>
      </c>
      <c r="AI42" s="3" t="s">
        <v>83</v>
      </c>
      <c r="AJ42" s="3" t="s">
        <v>1254</v>
      </c>
      <c r="AK42" s="3" t="s">
        <v>1254</v>
      </c>
      <c r="AL42" s="3" t="s">
        <v>400</v>
      </c>
      <c r="AM42" s="3" t="s">
        <v>400</v>
      </c>
      <c r="AN42" s="3" t="s">
        <v>158</v>
      </c>
      <c r="AO42" s="3" t="s">
        <v>158</v>
      </c>
      <c r="AP42" s="3" t="s">
        <v>86</v>
      </c>
      <c r="AQ42" s="3" t="s">
        <v>86</v>
      </c>
      <c r="AR42" s="3" t="s">
        <v>264</v>
      </c>
      <c r="AS42" s="3" t="s">
        <v>264</v>
      </c>
      <c r="AT42" s="3" t="s">
        <v>155</v>
      </c>
      <c r="AU42" s="3" t="s">
        <v>155</v>
      </c>
      <c r="AV42" s="8">
        <v>0.04</v>
      </c>
      <c r="AW42" s="8">
        <v>0.04</v>
      </c>
      <c r="AX42" s="8">
        <v>0.06</v>
      </c>
      <c r="AY42" s="8">
        <v>0.13</v>
      </c>
      <c r="AZ42" s="2"/>
    </row>
    <row r="43" spans="4:52" x14ac:dyDescent="0.2">
      <c r="D43" s="1" t="s">
        <v>889</v>
      </c>
      <c r="E43" s="3" t="s">
        <v>76</v>
      </c>
      <c r="F43" s="3" t="s">
        <v>890</v>
      </c>
      <c r="G43" s="3" t="s">
        <v>468</v>
      </c>
      <c r="H43" s="2"/>
      <c r="I43" s="2"/>
      <c r="J43" s="2"/>
      <c r="K43" s="3" t="s">
        <v>1033</v>
      </c>
      <c r="L43" s="3" t="s">
        <v>161</v>
      </c>
      <c r="M43" s="6">
        <v>0.83333333333333337</v>
      </c>
      <c r="N43" s="3" t="s">
        <v>5026</v>
      </c>
      <c r="O43" s="2"/>
      <c r="P43" s="3" t="s">
        <v>83</v>
      </c>
      <c r="Q43" s="3" t="s">
        <v>83</v>
      </c>
      <c r="R43" s="3" t="s">
        <v>83</v>
      </c>
      <c r="S43" s="3" t="s">
        <v>83</v>
      </c>
      <c r="T43" s="3" t="s">
        <v>83</v>
      </c>
      <c r="U43" s="3" t="s">
        <v>83</v>
      </c>
      <c r="V43" s="3" t="s">
        <v>86</v>
      </c>
      <c r="W43" s="3" t="s">
        <v>86</v>
      </c>
      <c r="X43" s="3" t="s">
        <v>83</v>
      </c>
      <c r="Y43" s="3" t="s">
        <v>83</v>
      </c>
      <c r="Z43" s="3" t="s">
        <v>83</v>
      </c>
      <c r="AA43" s="3" t="s">
        <v>83</v>
      </c>
      <c r="AB43" s="3" t="s">
        <v>357</v>
      </c>
      <c r="AC43" s="3" t="s">
        <v>83</v>
      </c>
      <c r="AD43" s="3" t="s">
        <v>86</v>
      </c>
      <c r="AE43" s="3" t="s">
        <v>86</v>
      </c>
      <c r="AF43" s="3" t="s">
        <v>83</v>
      </c>
      <c r="AG43" s="3" t="s">
        <v>83</v>
      </c>
      <c r="AH43" s="3" t="s">
        <v>83</v>
      </c>
      <c r="AI43" s="3" t="s">
        <v>83</v>
      </c>
      <c r="AJ43" s="3" t="s">
        <v>2399</v>
      </c>
      <c r="AK43" s="3" t="s">
        <v>2399</v>
      </c>
      <c r="AL43" s="3" t="s">
        <v>83</v>
      </c>
      <c r="AM43" s="3" t="s">
        <v>83</v>
      </c>
      <c r="AN43" s="3" t="s">
        <v>194</v>
      </c>
      <c r="AO43" s="3" t="s">
        <v>194</v>
      </c>
      <c r="AP43" s="3" t="s">
        <v>86</v>
      </c>
      <c r="AQ43" s="3" t="s">
        <v>86</v>
      </c>
      <c r="AR43" s="3" t="s">
        <v>83</v>
      </c>
      <c r="AS43" s="3" t="s">
        <v>83</v>
      </c>
      <c r="AT43" s="3" t="s">
        <v>83</v>
      </c>
      <c r="AU43" s="3" t="s">
        <v>83</v>
      </c>
      <c r="AV43" s="8">
        <v>0</v>
      </c>
      <c r="AW43" s="8">
        <v>0</v>
      </c>
      <c r="AX43" s="8">
        <v>0</v>
      </c>
      <c r="AY43" s="8">
        <v>0</v>
      </c>
      <c r="AZ43" s="2"/>
    </row>
    <row r="44" spans="4:52" x14ac:dyDescent="0.2">
      <c r="D44" s="1" t="s">
        <v>317</v>
      </c>
      <c r="E44" s="3" t="s">
        <v>76</v>
      </c>
      <c r="F44" s="3" t="s">
        <v>3426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0.84375</v>
      </c>
      <c r="N44" s="3" t="s">
        <v>4212</v>
      </c>
      <c r="O44" s="2"/>
      <c r="P44" s="3" t="s">
        <v>925</v>
      </c>
      <c r="Q44" s="3" t="s">
        <v>83</v>
      </c>
      <c r="R44" s="3" t="s">
        <v>149</v>
      </c>
      <c r="S44" s="3" t="s">
        <v>83</v>
      </c>
      <c r="T44" s="3" t="s">
        <v>158</v>
      </c>
      <c r="U44" s="3" t="s">
        <v>83</v>
      </c>
      <c r="V44" s="3" t="s">
        <v>5027</v>
      </c>
      <c r="W44" s="3" t="s">
        <v>86</v>
      </c>
      <c r="X44" s="3" t="s">
        <v>541</v>
      </c>
      <c r="Y44" s="3" t="s">
        <v>1418</v>
      </c>
      <c r="Z44" s="3" t="s">
        <v>149</v>
      </c>
      <c r="AA44" s="3" t="s">
        <v>178</v>
      </c>
      <c r="AB44" s="3" t="s">
        <v>138</v>
      </c>
      <c r="AC44" s="3" t="s">
        <v>132</v>
      </c>
      <c r="AD44" s="3" t="s">
        <v>5028</v>
      </c>
      <c r="AE44" s="3" t="s">
        <v>2577</v>
      </c>
      <c r="AF44" s="3" t="s">
        <v>290</v>
      </c>
      <c r="AG44" s="3" t="s">
        <v>913</v>
      </c>
      <c r="AH44" s="3" t="s">
        <v>139</v>
      </c>
      <c r="AI44" s="3" t="s">
        <v>155</v>
      </c>
      <c r="AJ44" s="3" t="s">
        <v>220</v>
      </c>
      <c r="AK44" s="3" t="s">
        <v>220</v>
      </c>
      <c r="AL44" s="3" t="s">
        <v>694</v>
      </c>
      <c r="AM44" s="3" t="s">
        <v>694</v>
      </c>
      <c r="AN44" s="3" t="s">
        <v>151</v>
      </c>
      <c r="AO44" s="3" t="s">
        <v>151</v>
      </c>
      <c r="AP44" s="3" t="s">
        <v>86</v>
      </c>
      <c r="AQ44" s="3" t="s">
        <v>86</v>
      </c>
      <c r="AR44" s="3" t="s">
        <v>264</v>
      </c>
      <c r="AS44" s="3" t="s">
        <v>264</v>
      </c>
      <c r="AT44" s="3" t="s">
        <v>139</v>
      </c>
      <c r="AU44" s="3" t="s">
        <v>139</v>
      </c>
      <c r="AV44" s="8">
        <v>0.18</v>
      </c>
      <c r="AW44" s="8">
        <v>0.22</v>
      </c>
      <c r="AX44" s="8">
        <v>0.27</v>
      </c>
      <c r="AY44" s="8">
        <v>0.64</v>
      </c>
      <c r="AZ44" s="2"/>
    </row>
    <row r="45" spans="4:52" x14ac:dyDescent="0.2">
      <c r="D45" s="4" t="s">
        <v>618</v>
      </c>
      <c r="E45" s="3" t="s">
        <v>76</v>
      </c>
      <c r="F45" s="3" t="s">
        <v>4445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0.84652777777777777</v>
      </c>
      <c r="N45" s="4" t="s">
        <v>5029</v>
      </c>
      <c r="O45" s="2"/>
      <c r="P45" s="3" t="s">
        <v>1230</v>
      </c>
      <c r="Q45" s="3" t="s">
        <v>83</v>
      </c>
      <c r="R45" s="3" t="s">
        <v>494</v>
      </c>
      <c r="S45" s="3" t="s">
        <v>83</v>
      </c>
      <c r="T45" s="3" t="s">
        <v>121</v>
      </c>
      <c r="U45" s="3" t="s">
        <v>83</v>
      </c>
      <c r="V45" s="3" t="s">
        <v>5030</v>
      </c>
      <c r="W45" s="3" t="s">
        <v>86</v>
      </c>
      <c r="X45" s="3" t="s">
        <v>5031</v>
      </c>
      <c r="Y45" s="3" t="s">
        <v>83</v>
      </c>
      <c r="Z45" s="3" t="s">
        <v>504</v>
      </c>
      <c r="AA45" s="3" t="s">
        <v>83</v>
      </c>
      <c r="AB45" s="3" t="s">
        <v>121</v>
      </c>
      <c r="AC45" s="3" t="s">
        <v>83</v>
      </c>
      <c r="AD45" s="3" t="s">
        <v>5032</v>
      </c>
      <c r="AE45" s="3" t="s">
        <v>86</v>
      </c>
      <c r="AF45" s="3" t="s">
        <v>2563</v>
      </c>
      <c r="AG45" s="3" t="s">
        <v>83</v>
      </c>
      <c r="AH45" s="3" t="s">
        <v>432</v>
      </c>
      <c r="AI45" s="3" t="s">
        <v>83</v>
      </c>
      <c r="AJ45" s="3" t="s">
        <v>422</v>
      </c>
      <c r="AK45" s="3" t="s">
        <v>422</v>
      </c>
      <c r="AL45" s="3" t="s">
        <v>575</v>
      </c>
      <c r="AM45" s="3" t="s">
        <v>575</v>
      </c>
      <c r="AN45" s="3" t="s">
        <v>179</v>
      </c>
      <c r="AO45" s="3" t="s">
        <v>179</v>
      </c>
      <c r="AP45" s="3" t="s">
        <v>86</v>
      </c>
      <c r="AQ45" s="3" t="s">
        <v>86</v>
      </c>
      <c r="AR45" s="3" t="s">
        <v>2539</v>
      </c>
      <c r="AS45" s="3" t="s">
        <v>2539</v>
      </c>
      <c r="AT45" s="3" t="s">
        <v>102</v>
      </c>
      <c r="AU45" s="3" t="s">
        <v>102</v>
      </c>
      <c r="AV45" s="8">
        <v>0.02</v>
      </c>
      <c r="AW45" s="8">
        <v>0.02</v>
      </c>
      <c r="AX45" s="8">
        <v>0.03</v>
      </c>
      <c r="AY45" s="8">
        <v>0.22</v>
      </c>
      <c r="AZ45" s="2"/>
    </row>
    <row r="46" spans="4:52" x14ac:dyDescent="0.2">
      <c r="D46" s="1" t="s">
        <v>2508</v>
      </c>
      <c r="E46" s="3" t="s">
        <v>76</v>
      </c>
      <c r="F46" s="3" t="s">
        <v>3655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0.84652777777777777</v>
      </c>
      <c r="N46" s="3" t="s">
        <v>5033</v>
      </c>
      <c r="O46" s="2"/>
      <c r="P46" s="3" t="s">
        <v>688</v>
      </c>
      <c r="Q46" s="3" t="s">
        <v>83</v>
      </c>
      <c r="R46" s="3" t="s">
        <v>193</v>
      </c>
      <c r="S46" s="3" t="s">
        <v>83</v>
      </c>
      <c r="T46" s="3" t="s">
        <v>112</v>
      </c>
      <c r="U46" s="3" t="s">
        <v>83</v>
      </c>
      <c r="V46" s="3" t="s">
        <v>5034</v>
      </c>
      <c r="W46" s="3" t="s">
        <v>86</v>
      </c>
      <c r="X46" s="3" t="s">
        <v>83</v>
      </c>
      <c r="Y46" s="3" t="s">
        <v>83</v>
      </c>
      <c r="Z46" s="3" t="s">
        <v>343</v>
      </c>
      <c r="AA46" s="3" t="s">
        <v>83</v>
      </c>
      <c r="AB46" s="3" t="s">
        <v>135</v>
      </c>
      <c r="AC46" s="3" t="s">
        <v>83</v>
      </c>
      <c r="AD46" s="3" t="s">
        <v>5035</v>
      </c>
      <c r="AE46" s="3" t="s">
        <v>86</v>
      </c>
      <c r="AF46" s="3" t="s">
        <v>83</v>
      </c>
      <c r="AG46" s="3" t="s">
        <v>83</v>
      </c>
      <c r="AH46" s="3" t="s">
        <v>83</v>
      </c>
      <c r="AI46" s="3" t="s">
        <v>83</v>
      </c>
      <c r="AJ46" s="3" t="s">
        <v>165</v>
      </c>
      <c r="AK46" s="3" t="s">
        <v>165</v>
      </c>
      <c r="AL46" s="3" t="s">
        <v>244</v>
      </c>
      <c r="AM46" s="3" t="s">
        <v>244</v>
      </c>
      <c r="AN46" s="3" t="s">
        <v>194</v>
      </c>
      <c r="AO46" s="3" t="s">
        <v>194</v>
      </c>
      <c r="AP46" s="3" t="s">
        <v>86</v>
      </c>
      <c r="AQ46" s="3" t="s">
        <v>86</v>
      </c>
      <c r="AR46" s="3" t="s">
        <v>264</v>
      </c>
      <c r="AS46" s="3" t="s">
        <v>264</v>
      </c>
      <c r="AT46" s="3" t="s">
        <v>107</v>
      </c>
      <c r="AU46" s="3" t="s">
        <v>107</v>
      </c>
      <c r="AV46" s="8">
        <v>0.03</v>
      </c>
      <c r="AW46" s="8">
        <v>0.05</v>
      </c>
      <c r="AX46" s="8">
        <v>7.0000000000000007E-2</v>
      </c>
      <c r="AY46" s="8">
        <v>0.25</v>
      </c>
      <c r="AZ46" s="2"/>
    </row>
    <row r="47" spans="4:52" x14ac:dyDescent="0.2">
      <c r="D47" s="1" t="s">
        <v>4449</v>
      </c>
      <c r="E47" s="3" t="s">
        <v>76</v>
      </c>
      <c r="F47" s="3" t="s">
        <v>123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0.85416666666666663</v>
      </c>
      <c r="N47" s="3" t="s">
        <v>5036</v>
      </c>
      <c r="O47" s="2"/>
      <c r="P47" s="3" t="s">
        <v>709</v>
      </c>
      <c r="Q47" s="3" t="s">
        <v>83</v>
      </c>
      <c r="R47" s="3" t="s">
        <v>550</v>
      </c>
      <c r="S47" s="3" t="s">
        <v>83</v>
      </c>
      <c r="T47" s="3" t="s">
        <v>132</v>
      </c>
      <c r="U47" s="3" t="s">
        <v>83</v>
      </c>
      <c r="V47" s="3" t="s">
        <v>5037</v>
      </c>
      <c r="W47" s="3" t="s">
        <v>86</v>
      </c>
      <c r="X47" s="3" t="s">
        <v>3098</v>
      </c>
      <c r="Y47" s="3" t="s">
        <v>83</v>
      </c>
      <c r="Z47" s="3" t="s">
        <v>111</v>
      </c>
      <c r="AA47" s="3" t="s">
        <v>83</v>
      </c>
      <c r="AB47" s="3" t="s">
        <v>132</v>
      </c>
      <c r="AC47" s="3" t="s">
        <v>83</v>
      </c>
      <c r="AD47" s="3" t="s">
        <v>3122</v>
      </c>
      <c r="AE47" s="3" t="s">
        <v>86</v>
      </c>
      <c r="AF47" s="3" t="s">
        <v>290</v>
      </c>
      <c r="AG47" s="3" t="s">
        <v>83</v>
      </c>
      <c r="AH47" s="3" t="s">
        <v>432</v>
      </c>
      <c r="AI47" s="3" t="s">
        <v>83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83</v>
      </c>
      <c r="AU47" s="3" t="s">
        <v>83</v>
      </c>
      <c r="AV47" s="8">
        <v>0.01</v>
      </c>
      <c r="AW47" s="8">
        <v>0.01</v>
      </c>
      <c r="AX47" s="8">
        <v>0.02</v>
      </c>
      <c r="AY47" s="8">
        <v>0.16</v>
      </c>
      <c r="AZ47" s="2"/>
    </row>
    <row r="48" spans="4:52" x14ac:dyDescent="0.2">
      <c r="D48" s="1" t="s">
        <v>1503</v>
      </c>
      <c r="E48" s="3" t="s">
        <v>76</v>
      </c>
      <c r="F48" s="3" t="s">
        <v>3758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0.85486111111111107</v>
      </c>
      <c r="N48" s="3" t="s">
        <v>5038</v>
      </c>
      <c r="O48" s="2"/>
      <c r="P48" s="3" t="s">
        <v>621</v>
      </c>
      <c r="Q48" s="3" t="s">
        <v>83</v>
      </c>
      <c r="R48" s="3" t="s">
        <v>683</v>
      </c>
      <c r="S48" s="3" t="s">
        <v>83</v>
      </c>
      <c r="T48" s="3" t="s">
        <v>426</v>
      </c>
      <c r="U48" s="3" t="s">
        <v>83</v>
      </c>
      <c r="V48" s="3" t="s">
        <v>5039</v>
      </c>
      <c r="W48" s="3" t="s">
        <v>86</v>
      </c>
      <c r="X48" s="3" t="s">
        <v>907</v>
      </c>
      <c r="Y48" s="3" t="s">
        <v>83</v>
      </c>
      <c r="Z48" s="3" t="s">
        <v>216</v>
      </c>
      <c r="AA48" s="3" t="s">
        <v>83</v>
      </c>
      <c r="AB48" s="3" t="s">
        <v>529</v>
      </c>
      <c r="AC48" s="3" t="s">
        <v>83</v>
      </c>
      <c r="AD48" s="3" t="s">
        <v>5040</v>
      </c>
      <c r="AE48" s="3" t="s">
        <v>86</v>
      </c>
      <c r="AF48" s="3" t="s">
        <v>2578</v>
      </c>
      <c r="AG48" s="3" t="s">
        <v>83</v>
      </c>
      <c r="AH48" s="3" t="s">
        <v>314</v>
      </c>
      <c r="AI48" s="3" t="s">
        <v>83</v>
      </c>
      <c r="AJ48" s="3" t="s">
        <v>167</v>
      </c>
      <c r="AK48" s="3" t="s">
        <v>167</v>
      </c>
      <c r="AL48" s="3" t="s">
        <v>516</v>
      </c>
      <c r="AM48" s="3" t="s">
        <v>516</v>
      </c>
      <c r="AN48" s="3" t="s">
        <v>186</v>
      </c>
      <c r="AO48" s="3" t="s">
        <v>186</v>
      </c>
      <c r="AP48" s="3" t="s">
        <v>86</v>
      </c>
      <c r="AQ48" s="3" t="s">
        <v>86</v>
      </c>
      <c r="AR48" s="3" t="s">
        <v>2539</v>
      </c>
      <c r="AS48" s="3" t="s">
        <v>2539</v>
      </c>
      <c r="AT48" s="3" t="s">
        <v>102</v>
      </c>
      <c r="AU48" s="3" t="s">
        <v>102</v>
      </c>
      <c r="AV48" s="8">
        <v>0.02</v>
      </c>
      <c r="AW48" s="8">
        <v>0.02</v>
      </c>
      <c r="AX48" s="8">
        <v>0.03</v>
      </c>
      <c r="AY48" s="8">
        <v>0.19</v>
      </c>
      <c r="AZ48" s="2"/>
    </row>
    <row r="49" spans="4:52" x14ac:dyDescent="0.2">
      <c r="D49" s="1" t="s">
        <v>798</v>
      </c>
      <c r="E49" s="3" t="s">
        <v>76</v>
      </c>
      <c r="F49" s="3" t="s">
        <v>799</v>
      </c>
      <c r="G49" s="3" t="s">
        <v>130</v>
      </c>
      <c r="H49" s="2"/>
      <c r="I49" s="2"/>
      <c r="J49" s="2"/>
      <c r="K49" s="3" t="s">
        <v>79</v>
      </c>
      <c r="L49" s="3" t="s">
        <v>80</v>
      </c>
      <c r="M49" s="6">
        <v>0.85972222222222217</v>
      </c>
      <c r="N49" s="3" t="s">
        <v>5041</v>
      </c>
      <c r="O49" s="2"/>
      <c r="P49" s="3" t="s">
        <v>987</v>
      </c>
      <c r="Q49" s="3" t="s">
        <v>83</v>
      </c>
      <c r="R49" s="3" t="s">
        <v>703</v>
      </c>
      <c r="S49" s="3" t="s">
        <v>83</v>
      </c>
      <c r="T49" s="3" t="s">
        <v>179</v>
      </c>
      <c r="U49" s="3" t="s">
        <v>83</v>
      </c>
      <c r="V49" s="3" t="s">
        <v>86</v>
      </c>
      <c r="W49" s="3" t="s">
        <v>86</v>
      </c>
      <c r="X49" s="3" t="s">
        <v>864</v>
      </c>
      <c r="Y49" s="3" t="s">
        <v>1615</v>
      </c>
      <c r="Z49" s="3" t="s">
        <v>703</v>
      </c>
      <c r="AA49" s="3" t="s">
        <v>391</v>
      </c>
      <c r="AB49" s="3" t="s">
        <v>179</v>
      </c>
      <c r="AC49" s="3" t="s">
        <v>133</v>
      </c>
      <c r="AD49" s="3" t="s">
        <v>86</v>
      </c>
      <c r="AE49" s="3" t="s">
        <v>86</v>
      </c>
      <c r="AF49" s="3" t="s">
        <v>2563</v>
      </c>
      <c r="AG49" s="3" t="s">
        <v>83</v>
      </c>
      <c r="AH49" s="3" t="s">
        <v>118</v>
      </c>
      <c r="AI49" s="3" t="s">
        <v>83</v>
      </c>
      <c r="AJ49" s="3" t="s">
        <v>1183</v>
      </c>
      <c r="AK49" s="3" t="s">
        <v>1183</v>
      </c>
      <c r="AL49" s="3" t="s">
        <v>400</v>
      </c>
      <c r="AM49" s="3" t="s">
        <v>400</v>
      </c>
      <c r="AN49" s="3" t="s">
        <v>194</v>
      </c>
      <c r="AO49" s="3" t="s">
        <v>194</v>
      </c>
      <c r="AP49" s="3" t="s">
        <v>86</v>
      </c>
      <c r="AQ49" s="3" t="s">
        <v>86</v>
      </c>
      <c r="AR49" s="3" t="s">
        <v>2539</v>
      </c>
      <c r="AS49" s="3" t="s">
        <v>2539</v>
      </c>
      <c r="AT49" s="3" t="s">
        <v>497</v>
      </c>
      <c r="AU49" s="3" t="s">
        <v>497</v>
      </c>
      <c r="AV49" s="8">
        <v>7.0000000000000007E-2</v>
      </c>
      <c r="AW49" s="8">
        <v>0.08</v>
      </c>
      <c r="AX49" s="8">
        <v>0.1</v>
      </c>
      <c r="AY49" s="8">
        <v>0.33</v>
      </c>
      <c r="AZ49" s="2"/>
    </row>
    <row r="50" spans="4:52" x14ac:dyDescent="0.2">
      <c r="D50" s="1" t="s">
        <v>3191</v>
      </c>
      <c r="E50" s="3" t="s">
        <v>76</v>
      </c>
      <c r="F50" s="3" t="s">
        <v>4445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0.86736111111111114</v>
      </c>
      <c r="N50" s="3" t="s">
        <v>5042</v>
      </c>
      <c r="O50" s="2"/>
      <c r="P50" s="3" t="s">
        <v>586</v>
      </c>
      <c r="Q50" s="3" t="s">
        <v>83</v>
      </c>
      <c r="R50" s="3" t="s">
        <v>683</v>
      </c>
      <c r="S50" s="3" t="s">
        <v>83</v>
      </c>
      <c r="T50" s="3" t="s">
        <v>179</v>
      </c>
      <c r="U50" s="3" t="s">
        <v>83</v>
      </c>
      <c r="V50" s="3">
        <f>-(0.58 %)</f>
        <v>-5.7999999999999996E-3</v>
      </c>
      <c r="W50" s="3" t="s">
        <v>86</v>
      </c>
      <c r="X50" s="3" t="s">
        <v>2312</v>
      </c>
      <c r="Y50" s="3" t="s">
        <v>83</v>
      </c>
      <c r="Z50" s="3" t="s">
        <v>683</v>
      </c>
      <c r="AA50" s="3" t="s">
        <v>83</v>
      </c>
      <c r="AB50" s="3" t="s">
        <v>179</v>
      </c>
      <c r="AC50" s="3" t="s">
        <v>83</v>
      </c>
      <c r="AD50" s="3">
        <f>-(0.25 %)</f>
        <v>-2.5000000000000001E-3</v>
      </c>
      <c r="AE50" s="3" t="s">
        <v>86</v>
      </c>
      <c r="AF50" s="3" t="s">
        <v>101</v>
      </c>
      <c r="AG50" s="3" t="s">
        <v>83</v>
      </c>
      <c r="AH50" s="3" t="s">
        <v>118</v>
      </c>
      <c r="AI50" s="3" t="s">
        <v>83</v>
      </c>
      <c r="AJ50" s="3" t="s">
        <v>93</v>
      </c>
      <c r="AK50" s="3" t="s">
        <v>93</v>
      </c>
      <c r="AL50" s="3" t="s">
        <v>694</v>
      </c>
      <c r="AM50" s="3" t="s">
        <v>694</v>
      </c>
      <c r="AN50" s="3" t="s">
        <v>133</v>
      </c>
      <c r="AO50" s="3" t="s">
        <v>133</v>
      </c>
      <c r="AP50" s="3" t="s">
        <v>86</v>
      </c>
      <c r="AQ50" s="3" t="s">
        <v>86</v>
      </c>
      <c r="AR50" s="3" t="s">
        <v>2539</v>
      </c>
      <c r="AS50" s="3" t="s">
        <v>2539</v>
      </c>
      <c r="AT50" s="3" t="s">
        <v>1334</v>
      </c>
      <c r="AU50" s="3" t="s">
        <v>1334</v>
      </c>
      <c r="AV50" s="8">
        <v>7.0000000000000007E-2</v>
      </c>
      <c r="AW50" s="8">
        <v>0.11</v>
      </c>
      <c r="AX50" s="8">
        <v>0.15</v>
      </c>
      <c r="AY50" s="8">
        <v>0.38</v>
      </c>
      <c r="AZ50" s="2"/>
    </row>
    <row r="51" spans="4:52" x14ac:dyDescent="0.2">
      <c r="D51" s="1" t="s">
        <v>317</v>
      </c>
      <c r="E51" s="3" t="s">
        <v>76</v>
      </c>
      <c r="F51" s="3" t="s">
        <v>961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0.87777777777777777</v>
      </c>
      <c r="N51" s="3" t="s">
        <v>5043</v>
      </c>
      <c r="O51" s="2"/>
      <c r="P51" s="3" t="s">
        <v>634</v>
      </c>
      <c r="Q51" s="3" t="s">
        <v>83</v>
      </c>
      <c r="R51" s="3" t="s">
        <v>494</v>
      </c>
      <c r="S51" s="3" t="s">
        <v>83</v>
      </c>
      <c r="T51" s="3" t="s">
        <v>151</v>
      </c>
      <c r="U51" s="3" t="s">
        <v>83</v>
      </c>
      <c r="V51" s="3" t="s">
        <v>5044</v>
      </c>
      <c r="W51" s="3" t="s">
        <v>86</v>
      </c>
      <c r="X51" s="3" t="s">
        <v>912</v>
      </c>
      <c r="Y51" s="3" t="s">
        <v>83</v>
      </c>
      <c r="Z51" s="3" t="s">
        <v>818</v>
      </c>
      <c r="AA51" s="3" t="s">
        <v>83</v>
      </c>
      <c r="AB51" s="3" t="s">
        <v>1026</v>
      </c>
      <c r="AC51" s="3" t="s">
        <v>83</v>
      </c>
      <c r="AD51" s="3" t="s">
        <v>5045</v>
      </c>
      <c r="AE51" s="3" t="s">
        <v>86</v>
      </c>
      <c r="AF51" s="3" t="s">
        <v>290</v>
      </c>
      <c r="AG51" s="3" t="s">
        <v>83</v>
      </c>
      <c r="AH51" s="3" t="s">
        <v>2000</v>
      </c>
      <c r="AI51" s="3" t="s">
        <v>83</v>
      </c>
      <c r="AJ51" s="3" t="s">
        <v>2973</v>
      </c>
      <c r="AK51" s="3" t="s">
        <v>2973</v>
      </c>
      <c r="AL51" s="3" t="s">
        <v>494</v>
      </c>
      <c r="AM51" s="3" t="s">
        <v>494</v>
      </c>
      <c r="AN51" s="3" t="s">
        <v>229</v>
      </c>
      <c r="AO51" s="3" t="s">
        <v>229</v>
      </c>
      <c r="AP51" s="3" t="s">
        <v>86</v>
      </c>
      <c r="AQ51" s="3" t="s">
        <v>86</v>
      </c>
      <c r="AR51" s="3" t="s">
        <v>83</v>
      </c>
      <c r="AS51" s="3" t="s">
        <v>83</v>
      </c>
      <c r="AT51" s="3" t="s">
        <v>83</v>
      </c>
      <c r="AU51" s="3" t="s">
        <v>83</v>
      </c>
      <c r="AV51" s="8">
        <v>0.02</v>
      </c>
      <c r="AW51" s="8">
        <v>0.02</v>
      </c>
      <c r="AX51" s="8">
        <v>0.03</v>
      </c>
      <c r="AY51" s="8">
        <v>0.17</v>
      </c>
      <c r="AZ51" s="2"/>
    </row>
    <row r="52" spans="4:52" x14ac:dyDescent="0.2">
      <c r="D52" s="1" t="s">
        <v>1663</v>
      </c>
      <c r="E52" s="3" t="s">
        <v>76</v>
      </c>
      <c r="F52" s="3" t="s">
        <v>3520</v>
      </c>
      <c r="G52" s="3" t="s">
        <v>468</v>
      </c>
      <c r="H52" s="2"/>
      <c r="I52" s="2"/>
      <c r="J52" s="2"/>
      <c r="K52" s="3" t="s">
        <v>1033</v>
      </c>
      <c r="L52" s="3" t="s">
        <v>161</v>
      </c>
      <c r="M52" s="6">
        <v>0.87986111111111109</v>
      </c>
      <c r="N52" s="3" t="s">
        <v>5046</v>
      </c>
      <c r="O52" s="2"/>
      <c r="P52" s="3" t="s">
        <v>83</v>
      </c>
      <c r="Q52" s="3" t="s">
        <v>83</v>
      </c>
      <c r="R52" s="3" t="s">
        <v>83</v>
      </c>
      <c r="S52" s="3" t="s">
        <v>83</v>
      </c>
      <c r="T52" s="3" t="s">
        <v>83</v>
      </c>
      <c r="U52" s="3" t="s">
        <v>83</v>
      </c>
      <c r="V52" s="3" t="s">
        <v>86</v>
      </c>
      <c r="W52" s="3" t="s">
        <v>86</v>
      </c>
      <c r="X52" s="3" t="s">
        <v>3088</v>
      </c>
      <c r="Y52" s="3" t="s">
        <v>83</v>
      </c>
      <c r="Z52" s="3" t="s">
        <v>83</v>
      </c>
      <c r="AA52" s="3" t="s">
        <v>83</v>
      </c>
      <c r="AB52" s="3" t="s">
        <v>133</v>
      </c>
      <c r="AC52" s="3" t="s">
        <v>83</v>
      </c>
      <c r="AD52" s="3" t="s">
        <v>86</v>
      </c>
      <c r="AE52" s="3" t="s">
        <v>86</v>
      </c>
      <c r="AF52" s="3" t="s">
        <v>83</v>
      </c>
      <c r="AG52" s="3" t="s">
        <v>83</v>
      </c>
      <c r="AH52" s="3" t="s">
        <v>83</v>
      </c>
      <c r="AI52" s="3" t="s">
        <v>83</v>
      </c>
      <c r="AJ52" s="3" t="s">
        <v>214</v>
      </c>
      <c r="AK52" s="3" t="s">
        <v>214</v>
      </c>
      <c r="AL52" s="3" t="s">
        <v>83</v>
      </c>
      <c r="AM52" s="3" t="s">
        <v>83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83</v>
      </c>
      <c r="AS52" s="3" t="s">
        <v>83</v>
      </c>
      <c r="AT52" s="3" t="s">
        <v>83</v>
      </c>
      <c r="AU52" s="3" t="s">
        <v>83</v>
      </c>
      <c r="AV52" s="8">
        <v>0</v>
      </c>
      <c r="AW52" s="8">
        <v>0</v>
      </c>
      <c r="AX52" s="8">
        <v>0</v>
      </c>
      <c r="AY52" s="8">
        <v>0</v>
      </c>
      <c r="AZ52" s="2"/>
    </row>
    <row r="53" spans="4:52" x14ac:dyDescent="0.2">
      <c r="D53" s="1" t="s">
        <v>3498</v>
      </c>
      <c r="E53" s="3" t="s">
        <v>76</v>
      </c>
      <c r="F53" s="3" t="s">
        <v>88</v>
      </c>
      <c r="G53" s="3" t="s">
        <v>468</v>
      </c>
      <c r="H53" s="2"/>
      <c r="I53" s="2"/>
      <c r="J53" s="2"/>
      <c r="K53" s="3" t="s">
        <v>79</v>
      </c>
      <c r="L53" s="2"/>
      <c r="M53" s="6">
        <v>0.88055555555555554</v>
      </c>
      <c r="N53" s="3" t="s">
        <v>5047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4:52" x14ac:dyDescent="0.2">
      <c r="D54" s="1" t="s">
        <v>5048</v>
      </c>
      <c r="E54" s="3" t="s">
        <v>76</v>
      </c>
      <c r="F54" s="3" t="s">
        <v>4507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0.88750000000000007</v>
      </c>
      <c r="N54" s="3" t="s">
        <v>5049</v>
      </c>
      <c r="O54" s="2"/>
      <c r="P54" s="3" t="s">
        <v>1522</v>
      </c>
      <c r="Q54" s="3" t="s">
        <v>83</v>
      </c>
      <c r="R54" s="3" t="s">
        <v>460</v>
      </c>
      <c r="S54" s="3" t="s">
        <v>83</v>
      </c>
      <c r="T54" s="3" t="s">
        <v>121</v>
      </c>
      <c r="U54" s="3" t="s">
        <v>83</v>
      </c>
      <c r="V54" s="3" t="s">
        <v>2792</v>
      </c>
      <c r="W54" s="3" t="s">
        <v>86</v>
      </c>
      <c r="X54" s="3" t="s">
        <v>2880</v>
      </c>
      <c r="Y54" s="3" t="s">
        <v>83</v>
      </c>
      <c r="Z54" s="3" t="s">
        <v>391</v>
      </c>
      <c r="AA54" s="3" t="s">
        <v>83</v>
      </c>
      <c r="AB54" s="3" t="s">
        <v>133</v>
      </c>
      <c r="AC54" s="3" t="s">
        <v>83</v>
      </c>
      <c r="AD54" s="3" t="s">
        <v>384</v>
      </c>
      <c r="AE54" s="3" t="s">
        <v>86</v>
      </c>
      <c r="AF54" s="3" t="s">
        <v>2578</v>
      </c>
      <c r="AG54" s="3" t="s">
        <v>83</v>
      </c>
      <c r="AH54" s="3" t="s">
        <v>314</v>
      </c>
      <c r="AI54" s="3" t="s">
        <v>83</v>
      </c>
      <c r="AJ54" s="3" t="s">
        <v>346</v>
      </c>
      <c r="AK54" s="3" t="s">
        <v>346</v>
      </c>
      <c r="AL54" s="3" t="s">
        <v>380</v>
      </c>
      <c r="AM54" s="3" t="s">
        <v>380</v>
      </c>
      <c r="AN54" s="3" t="s">
        <v>426</v>
      </c>
      <c r="AO54" s="3" t="s">
        <v>426</v>
      </c>
      <c r="AP54" s="3" t="s">
        <v>86</v>
      </c>
      <c r="AQ54" s="3" t="s">
        <v>86</v>
      </c>
      <c r="AR54" s="3" t="s">
        <v>2539</v>
      </c>
      <c r="AS54" s="3" t="s">
        <v>2539</v>
      </c>
      <c r="AT54" s="3" t="s">
        <v>107</v>
      </c>
      <c r="AU54" s="3" t="s">
        <v>107</v>
      </c>
      <c r="AV54" s="8">
        <v>0.02</v>
      </c>
      <c r="AW54" s="8">
        <v>0.03</v>
      </c>
      <c r="AX54" s="8">
        <v>0.04</v>
      </c>
      <c r="AY54" s="8">
        <v>0.18</v>
      </c>
      <c r="AZ54" s="2"/>
    </row>
  </sheetData>
  <mergeCells count="1">
    <mergeCell ref="A3:B3"/>
  </mergeCells>
  <conditionalFormatting sqref="D1:D1048576">
    <cfRule type="duplicateValues" dxfId="10" priority="1"/>
  </conditionalFormatting>
  <hyperlinks>
    <hyperlink ref="F2" r:id="rId1" display="mailto:genorthix@yahoo.com" xr:uid="{976799A6-4A41-DC47-A450-79D02DC0B876}"/>
    <hyperlink ref="D45" r:id="rId2" display="mailto:long12short4@gmail.com" xr:uid="{0E2D41DC-9C88-D64B-9D3B-0898A548C1E9}"/>
    <hyperlink ref="N45" r:id="rId3" display="mailto:long12short4@gmail.com" xr:uid="{4EBA0252-F61F-D04C-A2F2-554C16D3718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8BB3-25F4-1A45-AF00-3965EB09F038}">
  <dimension ref="A1:AZ50"/>
  <sheetViews>
    <sheetView workbookViewId="0">
      <selection activeCell="I28" sqref="I28"/>
    </sheetView>
  </sheetViews>
  <sheetFormatPr baseColWidth="10" defaultRowHeight="16" x14ac:dyDescent="0.2"/>
  <cols>
    <col min="4" max="4" width="39.66406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44265.78125</v>
      </c>
      <c r="J2" s="6">
        <v>0.875</v>
      </c>
      <c r="K2" s="7">
        <v>9.3865740740740736E-2</v>
      </c>
      <c r="L2" s="3">
        <v>55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5167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5166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46</v>
      </c>
      <c r="D5" s="1" t="s">
        <v>1743</v>
      </c>
      <c r="E5" s="3" t="s">
        <v>76</v>
      </c>
      <c r="F5" s="3" t="s">
        <v>1744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0.78125</v>
      </c>
      <c r="N5" s="3" t="s">
        <v>5052</v>
      </c>
      <c r="O5" s="2"/>
      <c r="P5" s="3" t="s">
        <v>518</v>
      </c>
      <c r="Q5" s="3" t="s">
        <v>83</v>
      </c>
      <c r="R5" s="3" t="s">
        <v>1433</v>
      </c>
      <c r="S5" s="3" t="s">
        <v>83</v>
      </c>
      <c r="T5" s="3" t="s">
        <v>133</v>
      </c>
      <c r="U5" s="3" t="s">
        <v>83</v>
      </c>
      <c r="V5" s="3" t="s">
        <v>5053</v>
      </c>
      <c r="W5" s="3" t="s">
        <v>86</v>
      </c>
      <c r="X5" s="3" t="s">
        <v>5054</v>
      </c>
      <c r="Y5" s="3" t="s">
        <v>83</v>
      </c>
      <c r="Z5" s="3" t="s">
        <v>3341</v>
      </c>
      <c r="AA5" s="3" t="s">
        <v>83</v>
      </c>
      <c r="AB5" s="3" t="s">
        <v>194</v>
      </c>
      <c r="AC5" s="3" t="s">
        <v>83</v>
      </c>
      <c r="AD5" s="3" t="s">
        <v>5055</v>
      </c>
      <c r="AE5" s="3" t="s">
        <v>86</v>
      </c>
      <c r="AF5" s="3" t="s">
        <v>154</v>
      </c>
      <c r="AG5" s="3" t="s">
        <v>83</v>
      </c>
      <c r="AH5" s="3" t="s">
        <v>778</v>
      </c>
      <c r="AI5" s="3" t="s">
        <v>83</v>
      </c>
      <c r="AJ5" s="3" t="s">
        <v>251</v>
      </c>
      <c r="AK5" s="3" t="s">
        <v>251</v>
      </c>
      <c r="AL5" s="3" t="s">
        <v>1011</v>
      </c>
      <c r="AM5" s="3" t="s">
        <v>1011</v>
      </c>
      <c r="AN5" s="3" t="s">
        <v>112</v>
      </c>
      <c r="AO5" s="3" t="s">
        <v>112</v>
      </c>
      <c r="AP5" s="3" t="s">
        <v>86</v>
      </c>
      <c r="AQ5" s="3" t="s">
        <v>86</v>
      </c>
      <c r="AR5" s="3" t="s">
        <v>1920</v>
      </c>
      <c r="AS5" s="3" t="s">
        <v>1920</v>
      </c>
      <c r="AT5" s="3" t="s">
        <v>1583</v>
      </c>
      <c r="AU5" s="3" t="s">
        <v>1583</v>
      </c>
      <c r="AV5" s="8">
        <v>0.09</v>
      </c>
      <c r="AW5" s="8">
        <v>0.15</v>
      </c>
      <c r="AX5" s="8">
        <v>0.22</v>
      </c>
      <c r="AY5" s="8">
        <v>0.56999999999999995</v>
      </c>
      <c r="AZ5" s="2"/>
    </row>
    <row r="6" spans="1:52" x14ac:dyDescent="0.2">
      <c r="D6" s="1" t="s">
        <v>704</v>
      </c>
      <c r="E6" s="3" t="s">
        <v>272</v>
      </c>
      <c r="F6" s="3" t="s">
        <v>273</v>
      </c>
      <c r="G6" s="3" t="s">
        <v>89</v>
      </c>
      <c r="H6" s="3" t="s">
        <v>274</v>
      </c>
      <c r="I6" s="3" t="s">
        <v>275</v>
      </c>
      <c r="J6" s="3" t="s">
        <v>2859</v>
      </c>
      <c r="K6" s="3" t="s">
        <v>276</v>
      </c>
      <c r="L6" s="3" t="s">
        <v>80</v>
      </c>
      <c r="M6" s="6">
        <v>0.78680555555555554</v>
      </c>
      <c r="N6" s="3" t="s">
        <v>5056</v>
      </c>
      <c r="O6" s="3" t="s">
        <v>278</v>
      </c>
      <c r="P6" s="3" t="s">
        <v>2610</v>
      </c>
      <c r="Q6" s="3" t="s">
        <v>1502</v>
      </c>
      <c r="R6" s="3" t="s">
        <v>356</v>
      </c>
      <c r="S6" s="3" t="s">
        <v>575</v>
      </c>
      <c r="T6" s="3" t="s">
        <v>133</v>
      </c>
      <c r="U6" s="3" t="s">
        <v>186</v>
      </c>
      <c r="V6" s="3" t="s">
        <v>1572</v>
      </c>
      <c r="W6" s="3" t="s">
        <v>5057</v>
      </c>
      <c r="X6" s="3" t="s">
        <v>933</v>
      </c>
      <c r="Y6" s="3" t="s">
        <v>3375</v>
      </c>
      <c r="Z6" s="3" t="s">
        <v>721</v>
      </c>
      <c r="AA6" s="3" t="s">
        <v>383</v>
      </c>
      <c r="AB6" s="3" t="s">
        <v>179</v>
      </c>
      <c r="AC6" s="3" t="s">
        <v>420</v>
      </c>
      <c r="AD6" s="3" t="s">
        <v>5058</v>
      </c>
      <c r="AE6" s="3" t="s">
        <v>5059</v>
      </c>
      <c r="AF6" s="3" t="s">
        <v>1225</v>
      </c>
      <c r="AG6" s="3" t="s">
        <v>290</v>
      </c>
      <c r="AH6" s="3" t="s">
        <v>432</v>
      </c>
      <c r="AI6" s="3" t="s">
        <v>572</v>
      </c>
      <c r="AJ6" s="3" t="s">
        <v>163</v>
      </c>
      <c r="AK6" s="3" t="s">
        <v>163</v>
      </c>
      <c r="AL6" s="3" t="s">
        <v>353</v>
      </c>
      <c r="AM6" s="3" t="s">
        <v>353</v>
      </c>
      <c r="AN6" s="3" t="s">
        <v>186</v>
      </c>
      <c r="AO6" s="3" t="s">
        <v>186</v>
      </c>
      <c r="AP6" s="3" t="s">
        <v>86</v>
      </c>
      <c r="AQ6" s="3" t="s">
        <v>86</v>
      </c>
      <c r="AR6" s="3" t="s">
        <v>1920</v>
      </c>
      <c r="AS6" s="3" t="s">
        <v>1920</v>
      </c>
      <c r="AT6" s="3" t="s">
        <v>778</v>
      </c>
      <c r="AU6" s="3" t="s">
        <v>778</v>
      </c>
      <c r="AV6" s="8">
        <v>0.08</v>
      </c>
      <c r="AW6" s="8">
        <v>0.1</v>
      </c>
      <c r="AX6" s="8">
        <v>0.13</v>
      </c>
      <c r="AY6" s="8">
        <v>0.41</v>
      </c>
      <c r="AZ6" s="2"/>
    </row>
    <row r="7" spans="1:52" x14ac:dyDescent="0.2">
      <c r="D7" s="1" t="s">
        <v>2214</v>
      </c>
      <c r="E7" s="3" t="s">
        <v>76</v>
      </c>
      <c r="F7" s="3" t="s">
        <v>1293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0.80347222222222225</v>
      </c>
      <c r="N7" s="3" t="s">
        <v>5060</v>
      </c>
      <c r="O7" s="2"/>
      <c r="P7" s="3" t="s">
        <v>1254</v>
      </c>
      <c r="Q7" s="3" t="s">
        <v>83</v>
      </c>
      <c r="R7" s="3" t="s">
        <v>228</v>
      </c>
      <c r="S7" s="3" t="s">
        <v>83</v>
      </c>
      <c r="T7" s="3" t="s">
        <v>121</v>
      </c>
      <c r="U7" s="3" t="s">
        <v>83</v>
      </c>
      <c r="V7" s="3">
        <f>-(0.49 %)</f>
        <v>-4.8999999999999998E-3</v>
      </c>
      <c r="W7" s="3" t="s">
        <v>86</v>
      </c>
      <c r="X7" s="3" t="s">
        <v>481</v>
      </c>
      <c r="Y7" s="3" t="s">
        <v>83</v>
      </c>
      <c r="Z7" s="3" t="s">
        <v>415</v>
      </c>
      <c r="AA7" s="3" t="s">
        <v>83</v>
      </c>
      <c r="AB7" s="3" t="s">
        <v>133</v>
      </c>
      <c r="AC7" s="3" t="s">
        <v>83</v>
      </c>
      <c r="AD7" s="3" t="s">
        <v>5061</v>
      </c>
      <c r="AE7" s="3" t="s">
        <v>86</v>
      </c>
      <c r="AF7" s="3" t="s">
        <v>2840</v>
      </c>
      <c r="AG7" s="3" t="s">
        <v>83</v>
      </c>
      <c r="AH7" s="3" t="s">
        <v>118</v>
      </c>
      <c r="AI7" s="3" t="s">
        <v>83</v>
      </c>
      <c r="AJ7" s="3" t="s">
        <v>296</v>
      </c>
      <c r="AK7" s="3" t="s">
        <v>296</v>
      </c>
      <c r="AL7" s="3" t="s">
        <v>285</v>
      </c>
      <c r="AM7" s="3" t="s">
        <v>285</v>
      </c>
      <c r="AN7" s="3" t="s">
        <v>194</v>
      </c>
      <c r="AO7" s="3" t="s">
        <v>194</v>
      </c>
      <c r="AP7" s="3" t="s">
        <v>86</v>
      </c>
      <c r="AQ7" s="3" t="s">
        <v>86</v>
      </c>
      <c r="AR7" s="3" t="s">
        <v>1920</v>
      </c>
      <c r="AS7" s="3" t="s">
        <v>1920</v>
      </c>
      <c r="AT7" s="3" t="s">
        <v>102</v>
      </c>
      <c r="AU7" s="3" t="s">
        <v>102</v>
      </c>
      <c r="AV7" s="8">
        <v>0.02</v>
      </c>
      <c r="AW7" s="8">
        <v>0.03</v>
      </c>
      <c r="AX7" s="8">
        <v>0.04</v>
      </c>
      <c r="AY7" s="8">
        <v>0.2</v>
      </c>
      <c r="AZ7" s="2"/>
    </row>
    <row r="8" spans="1:52" x14ac:dyDescent="0.2">
      <c r="D8" s="1" t="s">
        <v>1563</v>
      </c>
      <c r="E8" s="3" t="s">
        <v>76</v>
      </c>
      <c r="F8" s="3" t="s">
        <v>3406</v>
      </c>
      <c r="G8" s="3" t="s">
        <v>130</v>
      </c>
      <c r="H8" s="2"/>
      <c r="I8" s="2"/>
      <c r="J8" s="2"/>
      <c r="K8" s="3" t="s">
        <v>79</v>
      </c>
      <c r="L8" s="3" t="s">
        <v>80</v>
      </c>
      <c r="M8" s="6">
        <v>0.8041666666666667</v>
      </c>
      <c r="N8" s="3" t="s">
        <v>5062</v>
      </c>
      <c r="O8" s="2"/>
      <c r="P8" s="3" t="s">
        <v>1336</v>
      </c>
      <c r="Q8" s="3" t="s">
        <v>83</v>
      </c>
      <c r="R8" s="3" t="s">
        <v>327</v>
      </c>
      <c r="S8" s="3" t="s">
        <v>83</v>
      </c>
      <c r="T8" s="3" t="s">
        <v>179</v>
      </c>
      <c r="U8" s="3" t="s">
        <v>83</v>
      </c>
      <c r="V8" s="3" t="s">
        <v>334</v>
      </c>
      <c r="W8" s="3" t="s">
        <v>86</v>
      </c>
      <c r="X8" s="3" t="s">
        <v>1805</v>
      </c>
      <c r="Y8" s="3" t="s">
        <v>83</v>
      </c>
      <c r="Z8" s="3" t="s">
        <v>420</v>
      </c>
      <c r="AA8" s="3" t="s">
        <v>83</v>
      </c>
      <c r="AB8" s="3" t="s">
        <v>179</v>
      </c>
      <c r="AC8" s="3" t="s">
        <v>83</v>
      </c>
      <c r="AD8" s="3">
        <f>-(0.16 %)</f>
        <v>-1.6000000000000001E-3</v>
      </c>
      <c r="AE8" s="3" t="s">
        <v>86</v>
      </c>
      <c r="AF8" s="3" t="s">
        <v>154</v>
      </c>
      <c r="AG8" s="3" t="s">
        <v>83</v>
      </c>
      <c r="AH8" s="3" t="s">
        <v>432</v>
      </c>
      <c r="AI8" s="3" t="s">
        <v>83</v>
      </c>
      <c r="AJ8" s="3" t="s">
        <v>541</v>
      </c>
      <c r="AK8" s="3" t="s">
        <v>541</v>
      </c>
      <c r="AL8" s="3" t="s">
        <v>327</v>
      </c>
      <c r="AM8" s="3" t="s">
        <v>327</v>
      </c>
      <c r="AN8" s="3" t="s">
        <v>179</v>
      </c>
      <c r="AO8" s="3" t="s">
        <v>179</v>
      </c>
      <c r="AP8" s="3" t="s">
        <v>86</v>
      </c>
      <c r="AQ8" s="3" t="s">
        <v>86</v>
      </c>
      <c r="AR8" s="3" t="s">
        <v>1920</v>
      </c>
      <c r="AS8" s="3" t="s">
        <v>1920</v>
      </c>
      <c r="AT8" s="3" t="s">
        <v>1429</v>
      </c>
      <c r="AU8" s="3" t="s">
        <v>1429</v>
      </c>
      <c r="AV8" s="8">
        <v>0.09</v>
      </c>
      <c r="AW8" s="8">
        <v>0.12</v>
      </c>
      <c r="AX8" s="8">
        <v>0.16</v>
      </c>
      <c r="AY8" s="8">
        <v>0.3</v>
      </c>
      <c r="AZ8" s="2"/>
    </row>
    <row r="9" spans="1:52" x14ac:dyDescent="0.2">
      <c r="D9" s="1" t="s">
        <v>1731</v>
      </c>
      <c r="E9" s="3" t="s">
        <v>76</v>
      </c>
      <c r="F9" s="3" t="s">
        <v>88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0.8041666666666667</v>
      </c>
      <c r="N9" s="3" t="s">
        <v>5063</v>
      </c>
      <c r="O9" s="2"/>
      <c r="P9" s="3" t="s">
        <v>1549</v>
      </c>
      <c r="Q9" s="3" t="s">
        <v>83</v>
      </c>
      <c r="R9" s="3" t="s">
        <v>550</v>
      </c>
      <c r="S9" s="3" t="s">
        <v>83</v>
      </c>
      <c r="T9" s="3" t="s">
        <v>112</v>
      </c>
      <c r="U9" s="3" t="s">
        <v>83</v>
      </c>
      <c r="V9" s="3" t="s">
        <v>5064</v>
      </c>
      <c r="W9" s="3" t="s">
        <v>86</v>
      </c>
      <c r="X9" s="3" t="s">
        <v>322</v>
      </c>
      <c r="Y9" s="3" t="s">
        <v>83</v>
      </c>
      <c r="Z9" s="3" t="s">
        <v>271</v>
      </c>
      <c r="AA9" s="3" t="s">
        <v>83</v>
      </c>
      <c r="AB9" s="3" t="s">
        <v>133</v>
      </c>
      <c r="AC9" s="3" t="s">
        <v>83</v>
      </c>
      <c r="AD9" s="3" t="s">
        <v>5065</v>
      </c>
      <c r="AE9" s="3" t="s">
        <v>86</v>
      </c>
      <c r="AF9" s="3" t="s">
        <v>101</v>
      </c>
      <c r="AG9" s="3" t="s">
        <v>83</v>
      </c>
      <c r="AH9" s="3" t="s">
        <v>118</v>
      </c>
      <c r="AI9" s="3" t="s">
        <v>83</v>
      </c>
      <c r="AJ9" s="3" t="s">
        <v>341</v>
      </c>
      <c r="AK9" s="3" t="s">
        <v>341</v>
      </c>
      <c r="AL9" s="3" t="s">
        <v>95</v>
      </c>
      <c r="AM9" s="3" t="s">
        <v>95</v>
      </c>
      <c r="AN9" s="3" t="s">
        <v>703</v>
      </c>
      <c r="AO9" s="3" t="s">
        <v>703</v>
      </c>
      <c r="AP9" s="3" t="s">
        <v>86</v>
      </c>
      <c r="AQ9" s="3" t="s">
        <v>86</v>
      </c>
      <c r="AR9" s="3" t="s">
        <v>1920</v>
      </c>
      <c r="AS9" s="3" t="s">
        <v>1920</v>
      </c>
      <c r="AT9" s="3" t="s">
        <v>1429</v>
      </c>
      <c r="AU9" s="3" t="s">
        <v>1429</v>
      </c>
      <c r="AV9" s="8">
        <v>7.0000000000000007E-2</v>
      </c>
      <c r="AW9" s="8">
        <v>0.1</v>
      </c>
      <c r="AX9" s="8">
        <v>0.13</v>
      </c>
      <c r="AY9" s="8">
        <v>0.3</v>
      </c>
      <c r="AZ9" s="2"/>
    </row>
    <row r="10" spans="1:52" x14ac:dyDescent="0.2">
      <c r="D10" s="1" t="s">
        <v>1122</v>
      </c>
      <c r="E10" s="3" t="s">
        <v>76</v>
      </c>
      <c r="F10" s="3" t="s">
        <v>5066</v>
      </c>
      <c r="G10" s="3" t="s">
        <v>78</v>
      </c>
      <c r="H10" s="2"/>
      <c r="I10" s="2"/>
      <c r="J10" s="2"/>
      <c r="K10" s="3" t="s">
        <v>79</v>
      </c>
      <c r="L10" s="3" t="s">
        <v>80</v>
      </c>
      <c r="M10" s="6">
        <v>0.8041666666666667</v>
      </c>
      <c r="N10" s="3" t="s">
        <v>5067</v>
      </c>
      <c r="O10" s="2"/>
      <c r="P10" s="3" t="s">
        <v>595</v>
      </c>
      <c r="Q10" s="3" t="s">
        <v>83</v>
      </c>
      <c r="R10" s="3" t="s">
        <v>196</v>
      </c>
      <c r="S10" s="3" t="s">
        <v>83</v>
      </c>
      <c r="T10" s="3" t="s">
        <v>609</v>
      </c>
      <c r="U10" s="3" t="s">
        <v>83</v>
      </c>
      <c r="V10" s="3" t="s">
        <v>5068</v>
      </c>
      <c r="W10" s="3" t="s">
        <v>86</v>
      </c>
      <c r="X10" s="3" t="s">
        <v>546</v>
      </c>
      <c r="Y10" s="3" t="s">
        <v>2838</v>
      </c>
      <c r="Z10" s="3" t="s">
        <v>431</v>
      </c>
      <c r="AA10" s="3" t="s">
        <v>1974</v>
      </c>
      <c r="AB10" s="3" t="s">
        <v>529</v>
      </c>
      <c r="AC10" s="3" t="s">
        <v>305</v>
      </c>
      <c r="AD10" s="3" t="s">
        <v>86</v>
      </c>
      <c r="AE10" s="3" t="s">
        <v>5069</v>
      </c>
      <c r="AF10" s="3" t="s">
        <v>101</v>
      </c>
      <c r="AG10" s="3" t="s">
        <v>154</v>
      </c>
      <c r="AH10" s="3" t="s">
        <v>335</v>
      </c>
      <c r="AI10" s="3" t="s">
        <v>362</v>
      </c>
      <c r="AJ10" s="3" t="s">
        <v>374</v>
      </c>
      <c r="AK10" s="3" t="s">
        <v>374</v>
      </c>
      <c r="AL10" s="3" t="s">
        <v>145</v>
      </c>
      <c r="AM10" s="3" t="s">
        <v>145</v>
      </c>
      <c r="AN10" s="3" t="s">
        <v>158</v>
      </c>
      <c r="AO10" s="3" t="s">
        <v>158</v>
      </c>
      <c r="AP10" s="3" t="s">
        <v>86</v>
      </c>
      <c r="AQ10" s="3" t="s">
        <v>86</v>
      </c>
      <c r="AR10" s="3" t="s">
        <v>1920</v>
      </c>
      <c r="AS10" s="3" t="s">
        <v>1920</v>
      </c>
      <c r="AT10" s="3" t="s">
        <v>107</v>
      </c>
      <c r="AU10" s="3" t="s">
        <v>107</v>
      </c>
      <c r="AV10" s="8">
        <v>0.12</v>
      </c>
      <c r="AW10" s="8">
        <v>0.18</v>
      </c>
      <c r="AX10" s="8">
        <v>0.24</v>
      </c>
      <c r="AY10" s="8">
        <v>0.56999999999999995</v>
      </c>
      <c r="AZ10" s="2"/>
    </row>
    <row r="11" spans="1:52" x14ac:dyDescent="0.2">
      <c r="D11" s="4" t="s">
        <v>618</v>
      </c>
      <c r="E11" s="3" t="s">
        <v>76</v>
      </c>
      <c r="F11" s="3" t="s">
        <v>5070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0.8041666666666667</v>
      </c>
      <c r="N11" s="4" t="s">
        <v>5071</v>
      </c>
      <c r="O11" s="2"/>
      <c r="P11" s="3" t="s">
        <v>406</v>
      </c>
      <c r="Q11" s="3" t="s">
        <v>83</v>
      </c>
      <c r="R11" s="3" t="s">
        <v>387</v>
      </c>
      <c r="S11" s="3" t="s">
        <v>83</v>
      </c>
      <c r="T11" s="3" t="s">
        <v>529</v>
      </c>
      <c r="U11" s="3" t="s">
        <v>83</v>
      </c>
      <c r="V11" s="3" t="s">
        <v>86</v>
      </c>
      <c r="W11" s="3" t="s">
        <v>86</v>
      </c>
      <c r="X11" s="3" t="s">
        <v>83</v>
      </c>
      <c r="Y11" s="3" t="s">
        <v>1962</v>
      </c>
      <c r="Z11" s="3" t="s">
        <v>83</v>
      </c>
      <c r="AA11" s="3" t="s">
        <v>126</v>
      </c>
      <c r="AB11" s="3" t="s">
        <v>83</v>
      </c>
      <c r="AC11" s="3" t="s">
        <v>392</v>
      </c>
      <c r="AD11" s="3" t="s">
        <v>86</v>
      </c>
      <c r="AE11" s="3" t="s">
        <v>86</v>
      </c>
      <c r="AF11" s="3" t="s">
        <v>83</v>
      </c>
      <c r="AG11" s="3" t="s">
        <v>154</v>
      </c>
      <c r="AH11" s="3" t="s">
        <v>83</v>
      </c>
      <c r="AI11" s="3" t="s">
        <v>2394</v>
      </c>
      <c r="AJ11" s="3" t="s">
        <v>83</v>
      </c>
      <c r="AK11" s="3" t="s">
        <v>83</v>
      </c>
      <c r="AL11" s="3" t="s">
        <v>83</v>
      </c>
      <c r="AM11" s="3" t="s">
        <v>83</v>
      </c>
      <c r="AN11" s="3" t="s">
        <v>83</v>
      </c>
      <c r="AO11" s="3" t="s">
        <v>83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0.03</v>
      </c>
      <c r="AW11" s="8">
        <v>0.03</v>
      </c>
      <c r="AX11" s="8">
        <v>0.05</v>
      </c>
      <c r="AY11" s="8">
        <v>0.3</v>
      </c>
      <c r="AZ11" s="2"/>
    </row>
    <row r="12" spans="1:52" x14ac:dyDescent="0.2">
      <c r="D12" s="1" t="s">
        <v>979</v>
      </c>
      <c r="E12" s="3" t="s">
        <v>76</v>
      </c>
      <c r="F12" s="3" t="s">
        <v>3853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0.80555555555555547</v>
      </c>
      <c r="N12" s="3" t="s">
        <v>5072</v>
      </c>
      <c r="O12" s="2"/>
      <c r="P12" s="3" t="s">
        <v>3849</v>
      </c>
      <c r="Q12" s="3" t="s">
        <v>2624</v>
      </c>
      <c r="R12" s="3" t="s">
        <v>392</v>
      </c>
      <c r="S12" s="3" t="s">
        <v>1026</v>
      </c>
      <c r="T12" s="3" t="s">
        <v>179</v>
      </c>
      <c r="U12" s="3" t="s">
        <v>186</v>
      </c>
      <c r="V12" s="3" t="s">
        <v>5073</v>
      </c>
      <c r="W12" s="3" t="s">
        <v>5074</v>
      </c>
      <c r="X12" s="3" t="s">
        <v>184</v>
      </c>
      <c r="Y12" s="3" t="s">
        <v>2552</v>
      </c>
      <c r="Z12" s="3" t="s">
        <v>392</v>
      </c>
      <c r="AA12" s="3" t="s">
        <v>135</v>
      </c>
      <c r="AB12" s="3" t="s">
        <v>194</v>
      </c>
      <c r="AC12" s="3" t="s">
        <v>121</v>
      </c>
      <c r="AD12" s="3" t="s">
        <v>5075</v>
      </c>
      <c r="AE12" s="3" t="s">
        <v>5076</v>
      </c>
      <c r="AF12" s="3" t="s">
        <v>101</v>
      </c>
      <c r="AG12" s="3" t="s">
        <v>83</v>
      </c>
      <c r="AH12" s="3" t="s">
        <v>118</v>
      </c>
      <c r="AI12" s="3" t="s">
        <v>393</v>
      </c>
      <c r="AJ12" s="3" t="s">
        <v>1084</v>
      </c>
      <c r="AK12" s="3" t="s">
        <v>1084</v>
      </c>
      <c r="AL12" s="3" t="s">
        <v>392</v>
      </c>
      <c r="AM12" s="3" t="s">
        <v>392</v>
      </c>
      <c r="AN12" s="3" t="s">
        <v>179</v>
      </c>
      <c r="AO12" s="3" t="s">
        <v>179</v>
      </c>
      <c r="AP12" s="3" t="s">
        <v>86</v>
      </c>
      <c r="AQ12" s="3" t="s">
        <v>86</v>
      </c>
      <c r="AR12" s="3" t="s">
        <v>1920</v>
      </c>
      <c r="AS12" s="3" t="s">
        <v>1920</v>
      </c>
      <c r="AT12" s="3" t="s">
        <v>139</v>
      </c>
      <c r="AU12" s="3" t="s">
        <v>139</v>
      </c>
      <c r="AV12" s="8">
        <v>0.03</v>
      </c>
      <c r="AW12" s="8">
        <v>0.03</v>
      </c>
      <c r="AX12" s="8">
        <v>0.05</v>
      </c>
      <c r="AY12" s="8">
        <v>0.23</v>
      </c>
      <c r="AZ12" s="2"/>
    </row>
    <row r="13" spans="1:52" x14ac:dyDescent="0.2">
      <c r="D13" s="1" t="s">
        <v>409</v>
      </c>
      <c r="E13" s="3" t="s">
        <v>76</v>
      </c>
      <c r="F13" s="3" t="s">
        <v>410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0.80694444444444446</v>
      </c>
      <c r="N13" s="3" t="s">
        <v>5077</v>
      </c>
      <c r="O13" s="2"/>
      <c r="P13" s="3" t="s">
        <v>1352</v>
      </c>
      <c r="Q13" s="3" t="s">
        <v>1163</v>
      </c>
      <c r="R13" s="3" t="s">
        <v>158</v>
      </c>
      <c r="S13" s="3" t="s">
        <v>426</v>
      </c>
      <c r="T13" s="3" t="s">
        <v>186</v>
      </c>
      <c r="U13" s="3" t="s">
        <v>121</v>
      </c>
      <c r="V13" s="3" t="s">
        <v>5078</v>
      </c>
      <c r="W13" s="3" t="s">
        <v>5079</v>
      </c>
      <c r="X13" s="3" t="s">
        <v>949</v>
      </c>
      <c r="Y13" s="3" t="s">
        <v>83</v>
      </c>
      <c r="Z13" s="3" t="s">
        <v>347</v>
      </c>
      <c r="AA13" s="3" t="s">
        <v>83</v>
      </c>
      <c r="AB13" s="3" t="s">
        <v>179</v>
      </c>
      <c r="AC13" s="3" t="s">
        <v>83</v>
      </c>
      <c r="AD13" s="3" t="s">
        <v>5080</v>
      </c>
      <c r="AE13" s="3" t="s">
        <v>86</v>
      </c>
      <c r="AF13" s="3" t="s">
        <v>2578</v>
      </c>
      <c r="AG13" s="3" t="s">
        <v>83</v>
      </c>
      <c r="AH13" s="3" t="s">
        <v>155</v>
      </c>
      <c r="AI13" s="3" t="s">
        <v>83</v>
      </c>
      <c r="AJ13" s="3" t="s">
        <v>1291</v>
      </c>
      <c r="AK13" s="3" t="s">
        <v>1291</v>
      </c>
      <c r="AL13" s="3" t="s">
        <v>392</v>
      </c>
      <c r="AM13" s="3" t="s">
        <v>392</v>
      </c>
      <c r="AN13" s="3" t="s">
        <v>194</v>
      </c>
      <c r="AO13" s="3" t="s">
        <v>194</v>
      </c>
      <c r="AP13" s="3" t="s">
        <v>86</v>
      </c>
      <c r="AQ13" s="3" t="s">
        <v>86</v>
      </c>
      <c r="AR13" s="3" t="s">
        <v>1920</v>
      </c>
      <c r="AS13" s="3" t="s">
        <v>1920</v>
      </c>
      <c r="AT13" s="3" t="s">
        <v>102</v>
      </c>
      <c r="AU13" s="3" t="s">
        <v>102</v>
      </c>
      <c r="AV13" s="8">
        <v>0.02</v>
      </c>
      <c r="AW13" s="8">
        <v>0.03</v>
      </c>
      <c r="AX13" s="8">
        <v>0.05</v>
      </c>
      <c r="AY13" s="8">
        <v>0.25</v>
      </c>
      <c r="AZ13" s="2"/>
    </row>
    <row r="14" spans="1:52" x14ac:dyDescent="0.2">
      <c r="D14" s="1" t="s">
        <v>5081</v>
      </c>
      <c r="E14" s="3" t="s">
        <v>76</v>
      </c>
      <c r="F14" s="3" t="s">
        <v>607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0.80763888888888891</v>
      </c>
      <c r="N14" s="3" t="s">
        <v>5082</v>
      </c>
      <c r="O14" s="2"/>
      <c r="P14" s="3" t="s">
        <v>374</v>
      </c>
      <c r="Q14" s="3" t="s">
        <v>1106</v>
      </c>
      <c r="R14" s="3" t="s">
        <v>1200</v>
      </c>
      <c r="S14" s="3" t="s">
        <v>1259</v>
      </c>
      <c r="T14" s="3" t="s">
        <v>347</v>
      </c>
      <c r="U14" s="3" t="s">
        <v>149</v>
      </c>
      <c r="V14" s="3" t="s">
        <v>5083</v>
      </c>
      <c r="W14" s="3" t="s">
        <v>5084</v>
      </c>
      <c r="X14" s="3" t="s">
        <v>430</v>
      </c>
      <c r="Y14" s="3" t="s">
        <v>2759</v>
      </c>
      <c r="Z14" s="3" t="s">
        <v>120</v>
      </c>
      <c r="AA14" s="3" t="s">
        <v>1200</v>
      </c>
      <c r="AB14" s="3" t="s">
        <v>529</v>
      </c>
      <c r="AC14" s="3" t="s">
        <v>431</v>
      </c>
      <c r="AD14" s="3">
        <f>-(0.41 %)</f>
        <v>-4.0999999999999995E-3</v>
      </c>
      <c r="AE14" s="3" t="s">
        <v>4947</v>
      </c>
      <c r="AF14" s="3" t="s">
        <v>1225</v>
      </c>
      <c r="AG14" s="3" t="s">
        <v>117</v>
      </c>
      <c r="AH14" s="3" t="s">
        <v>118</v>
      </c>
      <c r="AI14" s="3" t="s">
        <v>1334</v>
      </c>
      <c r="AJ14" s="3" t="s">
        <v>385</v>
      </c>
      <c r="AK14" s="3" t="s">
        <v>385</v>
      </c>
      <c r="AL14" s="3" t="s">
        <v>269</v>
      </c>
      <c r="AM14" s="3" t="s">
        <v>269</v>
      </c>
      <c r="AN14" s="3" t="s">
        <v>529</v>
      </c>
      <c r="AO14" s="3" t="s">
        <v>529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83</v>
      </c>
      <c r="AU14" s="3" t="s">
        <v>83</v>
      </c>
      <c r="AV14" s="8">
        <v>0.08</v>
      </c>
      <c r="AW14" s="8">
        <v>0.1</v>
      </c>
      <c r="AX14" s="8">
        <v>0.14000000000000001</v>
      </c>
      <c r="AY14" s="8">
        <v>0.3</v>
      </c>
      <c r="AZ14" s="2"/>
    </row>
    <row r="15" spans="1:52" x14ac:dyDescent="0.2">
      <c r="D15" s="1" t="s">
        <v>673</v>
      </c>
      <c r="E15" s="3" t="s">
        <v>76</v>
      </c>
      <c r="F15" s="3" t="s">
        <v>674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0.80902777777777779</v>
      </c>
      <c r="N15" s="3" t="s">
        <v>5085</v>
      </c>
      <c r="O15" s="2"/>
      <c r="P15" s="3" t="s">
        <v>1969</v>
      </c>
      <c r="Q15" s="3" t="s">
        <v>83</v>
      </c>
      <c r="R15" s="3" t="s">
        <v>132</v>
      </c>
      <c r="S15" s="3" t="s">
        <v>83</v>
      </c>
      <c r="T15" s="3" t="s">
        <v>186</v>
      </c>
      <c r="U15" s="3" t="s">
        <v>83</v>
      </c>
      <c r="V15" s="3">
        <f>-(0.05 %)</f>
        <v>-5.0000000000000001E-4</v>
      </c>
      <c r="W15" s="3" t="s">
        <v>86</v>
      </c>
      <c r="X15" s="3" t="s">
        <v>481</v>
      </c>
      <c r="Y15" s="3" t="s">
        <v>83</v>
      </c>
      <c r="Z15" s="3" t="s">
        <v>158</v>
      </c>
      <c r="AA15" s="3" t="s">
        <v>83</v>
      </c>
      <c r="AB15" s="3" t="s">
        <v>179</v>
      </c>
      <c r="AC15" s="3" t="s">
        <v>83</v>
      </c>
      <c r="AD15" s="3" t="s">
        <v>86</v>
      </c>
      <c r="AE15" s="3" t="s">
        <v>86</v>
      </c>
      <c r="AF15" s="3" t="s">
        <v>1225</v>
      </c>
      <c r="AG15" s="3" t="s">
        <v>83</v>
      </c>
      <c r="AH15" s="3" t="s">
        <v>118</v>
      </c>
      <c r="AI15" s="3" t="s">
        <v>83</v>
      </c>
      <c r="AJ15" s="3" t="s">
        <v>451</v>
      </c>
      <c r="AK15" s="3" t="s">
        <v>451</v>
      </c>
      <c r="AL15" s="3" t="s">
        <v>151</v>
      </c>
      <c r="AM15" s="3" t="s">
        <v>151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1920</v>
      </c>
      <c r="AS15" s="3" t="s">
        <v>1920</v>
      </c>
      <c r="AT15" s="3" t="s">
        <v>1592</v>
      </c>
      <c r="AU15" s="3" t="s">
        <v>1592</v>
      </c>
      <c r="AV15" s="8">
        <v>0.03</v>
      </c>
      <c r="AW15" s="8">
        <v>0.06</v>
      </c>
      <c r="AX15" s="8">
        <v>0.11</v>
      </c>
      <c r="AY15" s="8">
        <v>0.45</v>
      </c>
      <c r="AZ15" s="2"/>
    </row>
    <row r="16" spans="1:52" x14ac:dyDescent="0.2">
      <c r="D16" s="1" t="s">
        <v>2226</v>
      </c>
      <c r="E16" s="3" t="s">
        <v>76</v>
      </c>
      <c r="F16" s="3" t="s">
        <v>3820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0.80972222222222223</v>
      </c>
      <c r="N16" s="3" t="s">
        <v>2367</v>
      </c>
      <c r="O16" s="2"/>
      <c r="P16" s="3" t="s">
        <v>2031</v>
      </c>
      <c r="Q16" s="3" t="s">
        <v>301</v>
      </c>
      <c r="R16" s="3" t="s">
        <v>263</v>
      </c>
      <c r="S16" s="3" t="s">
        <v>558</v>
      </c>
      <c r="T16" s="3" t="s">
        <v>151</v>
      </c>
      <c r="U16" s="3" t="s">
        <v>158</v>
      </c>
      <c r="V16" s="3" t="s">
        <v>4721</v>
      </c>
      <c r="W16" s="3" t="s">
        <v>5086</v>
      </c>
      <c r="X16" s="3" t="s">
        <v>1186</v>
      </c>
      <c r="Y16" s="3" t="s">
        <v>83</v>
      </c>
      <c r="Z16" s="3" t="s">
        <v>260</v>
      </c>
      <c r="AA16" s="3" t="s">
        <v>83</v>
      </c>
      <c r="AB16" s="3" t="s">
        <v>115</v>
      </c>
      <c r="AC16" s="3" t="s">
        <v>83</v>
      </c>
      <c r="AD16" s="3" t="s">
        <v>3656</v>
      </c>
      <c r="AE16" s="3" t="s">
        <v>86</v>
      </c>
      <c r="AF16" s="3" t="s">
        <v>913</v>
      </c>
      <c r="AG16" s="3" t="s">
        <v>83</v>
      </c>
      <c r="AH16" s="3" t="s">
        <v>155</v>
      </c>
      <c r="AI16" s="3" t="s">
        <v>83</v>
      </c>
      <c r="AJ16" s="3" t="s">
        <v>137</v>
      </c>
      <c r="AK16" s="3" t="s">
        <v>137</v>
      </c>
      <c r="AL16" s="3" t="s">
        <v>260</v>
      </c>
      <c r="AM16" s="3" t="s">
        <v>260</v>
      </c>
      <c r="AN16" s="3" t="s">
        <v>115</v>
      </c>
      <c r="AO16" s="3" t="s">
        <v>115</v>
      </c>
      <c r="AP16" s="3" t="s">
        <v>86</v>
      </c>
      <c r="AQ16" s="3" t="s">
        <v>86</v>
      </c>
      <c r="AR16" s="3" t="s">
        <v>1920</v>
      </c>
      <c r="AS16" s="3" t="s">
        <v>1920</v>
      </c>
      <c r="AT16" s="3" t="s">
        <v>778</v>
      </c>
      <c r="AU16" s="3" t="s">
        <v>778</v>
      </c>
      <c r="AV16" s="8">
        <v>0.05</v>
      </c>
      <c r="AW16" s="8">
        <v>0.09</v>
      </c>
      <c r="AX16" s="8">
        <v>0.15</v>
      </c>
      <c r="AY16" s="8">
        <v>0.35</v>
      </c>
      <c r="AZ16" s="2"/>
    </row>
    <row r="17" spans="4:52" x14ac:dyDescent="0.2">
      <c r="D17" s="1" t="s">
        <v>587</v>
      </c>
      <c r="E17" s="3" t="s">
        <v>76</v>
      </c>
      <c r="F17" s="3" t="s">
        <v>588</v>
      </c>
      <c r="G17" s="3" t="s">
        <v>130</v>
      </c>
      <c r="H17" s="2"/>
      <c r="I17" s="2"/>
      <c r="J17" s="2"/>
      <c r="K17" s="3" t="s">
        <v>79</v>
      </c>
      <c r="L17" s="3" t="s">
        <v>80</v>
      </c>
      <c r="M17" s="6">
        <v>0.80972222222222223</v>
      </c>
      <c r="N17" s="3" t="s">
        <v>5087</v>
      </c>
      <c r="O17" s="2"/>
      <c r="P17" s="3" t="s">
        <v>729</v>
      </c>
      <c r="Q17" s="3" t="s">
        <v>83</v>
      </c>
      <c r="R17" s="3" t="s">
        <v>263</v>
      </c>
      <c r="S17" s="3" t="s">
        <v>83</v>
      </c>
      <c r="T17" s="3" t="s">
        <v>186</v>
      </c>
      <c r="U17" s="3" t="s">
        <v>83</v>
      </c>
      <c r="V17" s="3" t="s">
        <v>86</v>
      </c>
      <c r="W17" s="3" t="s">
        <v>86</v>
      </c>
      <c r="X17" s="3" t="s">
        <v>3453</v>
      </c>
      <c r="Y17" s="3" t="s">
        <v>83</v>
      </c>
      <c r="Z17" s="3" t="s">
        <v>263</v>
      </c>
      <c r="AA17" s="3" t="s">
        <v>83</v>
      </c>
      <c r="AB17" s="3" t="s">
        <v>186</v>
      </c>
      <c r="AC17" s="3" t="s">
        <v>83</v>
      </c>
      <c r="AD17" s="3" t="s">
        <v>5088</v>
      </c>
      <c r="AE17" s="3" t="s">
        <v>86</v>
      </c>
      <c r="AF17" s="3" t="s">
        <v>154</v>
      </c>
      <c r="AG17" s="3" t="s">
        <v>83</v>
      </c>
      <c r="AH17" s="3" t="s">
        <v>314</v>
      </c>
      <c r="AI17" s="3" t="s">
        <v>83</v>
      </c>
      <c r="AJ17" s="3" t="s">
        <v>137</v>
      </c>
      <c r="AK17" s="3" t="s">
        <v>137</v>
      </c>
      <c r="AL17" s="3" t="s">
        <v>185</v>
      </c>
      <c r="AM17" s="3" t="s">
        <v>185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1920</v>
      </c>
      <c r="AS17" s="3" t="s">
        <v>1920</v>
      </c>
      <c r="AT17" s="3" t="s">
        <v>778</v>
      </c>
      <c r="AU17" s="3" t="s">
        <v>778</v>
      </c>
      <c r="AV17" s="8">
        <v>0.06</v>
      </c>
      <c r="AW17" s="8">
        <v>0.09</v>
      </c>
      <c r="AX17" s="8">
        <v>0.14000000000000001</v>
      </c>
      <c r="AY17" s="8">
        <v>0.25</v>
      </c>
      <c r="AZ17" s="2"/>
    </row>
    <row r="18" spans="4:52" x14ac:dyDescent="0.2">
      <c r="D18" s="1" t="s">
        <v>5089</v>
      </c>
      <c r="E18" s="3" t="s">
        <v>76</v>
      </c>
      <c r="F18" s="3" t="s">
        <v>5090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0.81111111111111101</v>
      </c>
      <c r="N18" s="3" t="s">
        <v>5091</v>
      </c>
      <c r="O18" s="2"/>
      <c r="P18" s="3" t="s">
        <v>2144</v>
      </c>
      <c r="Q18" s="3" t="s">
        <v>83</v>
      </c>
      <c r="R18" s="3" t="s">
        <v>494</v>
      </c>
      <c r="S18" s="3" t="s">
        <v>83</v>
      </c>
      <c r="T18" s="3" t="s">
        <v>133</v>
      </c>
      <c r="U18" s="3" t="s">
        <v>83</v>
      </c>
      <c r="V18" s="3">
        <f>-(0.04 %)</f>
        <v>-4.0000000000000002E-4</v>
      </c>
      <c r="W18" s="3" t="s">
        <v>86</v>
      </c>
      <c r="X18" s="3" t="s">
        <v>738</v>
      </c>
      <c r="Y18" s="3" t="s">
        <v>83</v>
      </c>
      <c r="Z18" s="3" t="s">
        <v>504</v>
      </c>
      <c r="AA18" s="3" t="s">
        <v>83</v>
      </c>
      <c r="AB18" s="3" t="s">
        <v>179</v>
      </c>
      <c r="AC18" s="3" t="s">
        <v>83</v>
      </c>
      <c r="AD18" s="3" t="s">
        <v>5092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586</v>
      </c>
      <c r="AK18" s="3" t="s">
        <v>586</v>
      </c>
      <c r="AL18" s="3" t="s">
        <v>144</v>
      </c>
      <c r="AM18" s="3" t="s">
        <v>144</v>
      </c>
      <c r="AN18" s="3" t="s">
        <v>179</v>
      </c>
      <c r="AO18" s="3" t="s">
        <v>179</v>
      </c>
      <c r="AP18" s="3" t="s">
        <v>86</v>
      </c>
      <c r="AQ18" s="3" t="s">
        <v>86</v>
      </c>
      <c r="AR18" s="3" t="s">
        <v>1920</v>
      </c>
      <c r="AS18" s="3" t="s">
        <v>1920</v>
      </c>
      <c r="AT18" s="3" t="s">
        <v>362</v>
      </c>
      <c r="AU18" s="3" t="s">
        <v>362</v>
      </c>
      <c r="AV18" s="8">
        <v>7.0000000000000007E-2</v>
      </c>
      <c r="AW18" s="8">
        <v>0.11</v>
      </c>
      <c r="AX18" s="8">
        <v>0.17</v>
      </c>
      <c r="AY18" s="8">
        <v>0.42</v>
      </c>
      <c r="AZ18" s="2"/>
    </row>
    <row r="19" spans="4:52" x14ac:dyDescent="0.2">
      <c r="D19" s="1" t="s">
        <v>3461</v>
      </c>
      <c r="E19" s="3" t="s">
        <v>76</v>
      </c>
      <c r="F19" s="3" t="s">
        <v>1123</v>
      </c>
      <c r="G19" s="3" t="s">
        <v>468</v>
      </c>
      <c r="H19" s="2"/>
      <c r="I19" s="2"/>
      <c r="J19" s="2"/>
      <c r="K19" s="3" t="s">
        <v>1033</v>
      </c>
      <c r="L19" s="3" t="s">
        <v>161</v>
      </c>
      <c r="M19" s="6">
        <v>0.81111111111111101</v>
      </c>
      <c r="N19" s="3" t="s">
        <v>5093</v>
      </c>
      <c r="O19" s="2"/>
      <c r="P19" s="3" t="s">
        <v>729</v>
      </c>
      <c r="Q19" s="3" t="s">
        <v>83</v>
      </c>
      <c r="R19" s="3" t="s">
        <v>83</v>
      </c>
      <c r="S19" s="3" t="s">
        <v>83</v>
      </c>
      <c r="T19" s="3" t="s">
        <v>121</v>
      </c>
      <c r="U19" s="3" t="s">
        <v>83</v>
      </c>
      <c r="V19" s="3" t="s">
        <v>4819</v>
      </c>
      <c r="W19" s="3" t="s">
        <v>86</v>
      </c>
      <c r="X19" s="3" t="s">
        <v>4656</v>
      </c>
      <c r="Y19" s="3" t="s">
        <v>83</v>
      </c>
      <c r="Z19" s="3" t="s">
        <v>83</v>
      </c>
      <c r="AA19" s="3" t="s">
        <v>83</v>
      </c>
      <c r="AB19" s="3" t="s">
        <v>133</v>
      </c>
      <c r="AC19" s="3" t="s">
        <v>83</v>
      </c>
      <c r="AD19" s="3">
        <f>-(0.06 %)</f>
        <v>-5.9999999999999995E-4</v>
      </c>
      <c r="AE19" s="3" t="s">
        <v>86</v>
      </c>
      <c r="AF19" s="3" t="s">
        <v>83</v>
      </c>
      <c r="AG19" s="3" t="s">
        <v>83</v>
      </c>
      <c r="AH19" s="3" t="s">
        <v>83</v>
      </c>
      <c r="AI19" s="3" t="s">
        <v>83</v>
      </c>
      <c r="AJ19" s="3" t="s">
        <v>1084</v>
      </c>
      <c r="AK19" s="3" t="s">
        <v>1084</v>
      </c>
      <c r="AL19" s="3" t="s">
        <v>83</v>
      </c>
      <c r="AM19" s="3" t="s">
        <v>83</v>
      </c>
      <c r="AN19" s="3" t="s">
        <v>186</v>
      </c>
      <c r="AO19" s="3" t="s">
        <v>186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</v>
      </c>
      <c r="AW19" s="8">
        <v>0</v>
      </c>
      <c r="AX19" s="8">
        <v>0</v>
      </c>
      <c r="AY19" s="8">
        <v>0</v>
      </c>
      <c r="AZ19" s="2"/>
    </row>
    <row r="20" spans="4:52" x14ac:dyDescent="0.2">
      <c r="D20" s="1" t="s">
        <v>641</v>
      </c>
      <c r="E20" s="3" t="s">
        <v>76</v>
      </c>
      <c r="F20" s="3" t="s">
        <v>88</v>
      </c>
      <c r="G20" s="3" t="s">
        <v>468</v>
      </c>
      <c r="H20" s="2"/>
      <c r="I20" s="2"/>
      <c r="J20" s="2"/>
      <c r="K20" s="3" t="s">
        <v>79</v>
      </c>
      <c r="L20" s="2"/>
      <c r="M20" s="6">
        <v>0.8125</v>
      </c>
      <c r="N20" s="3" t="s">
        <v>5094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4:52" x14ac:dyDescent="0.2">
      <c r="D21" s="1" t="s">
        <v>3741</v>
      </c>
      <c r="E21" s="3" t="s">
        <v>76</v>
      </c>
      <c r="F21" s="3" t="s">
        <v>591</v>
      </c>
      <c r="G21" s="3" t="s">
        <v>78</v>
      </c>
      <c r="H21" s="2"/>
      <c r="I21" s="2"/>
      <c r="J21" s="2"/>
      <c r="K21" s="3" t="s">
        <v>79</v>
      </c>
      <c r="L21" s="3" t="s">
        <v>80</v>
      </c>
      <c r="M21" s="6">
        <v>0.8125</v>
      </c>
      <c r="N21" s="3" t="s">
        <v>5095</v>
      </c>
      <c r="O21" s="2"/>
      <c r="P21" s="3" t="s">
        <v>2144</v>
      </c>
      <c r="Q21" s="3" t="s">
        <v>83</v>
      </c>
      <c r="R21" s="3" t="s">
        <v>714</v>
      </c>
      <c r="S21" s="3" t="s">
        <v>83</v>
      </c>
      <c r="T21" s="3" t="s">
        <v>158</v>
      </c>
      <c r="U21" s="3" t="s">
        <v>83</v>
      </c>
      <c r="V21" s="3" t="s">
        <v>5096</v>
      </c>
      <c r="W21" s="3" t="s">
        <v>86</v>
      </c>
      <c r="X21" s="3" t="s">
        <v>346</v>
      </c>
      <c r="Y21" s="3" t="s">
        <v>83</v>
      </c>
      <c r="Z21" s="3" t="s">
        <v>919</v>
      </c>
      <c r="AA21" s="3" t="s">
        <v>83</v>
      </c>
      <c r="AB21" s="3" t="s">
        <v>186</v>
      </c>
      <c r="AC21" s="3" t="s">
        <v>83</v>
      </c>
      <c r="AD21" s="3" t="s">
        <v>86</v>
      </c>
      <c r="AE21" s="3" t="s">
        <v>86</v>
      </c>
      <c r="AF21" s="3" t="s">
        <v>101</v>
      </c>
      <c r="AG21" s="3" t="s">
        <v>83</v>
      </c>
      <c r="AH21" s="3" t="s">
        <v>118</v>
      </c>
      <c r="AI21" s="3" t="s">
        <v>83</v>
      </c>
      <c r="AJ21" s="3" t="s">
        <v>1275</v>
      </c>
      <c r="AK21" s="3" t="s">
        <v>1275</v>
      </c>
      <c r="AL21" s="3" t="s">
        <v>645</v>
      </c>
      <c r="AM21" s="3" t="s">
        <v>645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1920</v>
      </c>
      <c r="AS21" s="3" t="s">
        <v>1920</v>
      </c>
      <c r="AT21" s="3" t="s">
        <v>139</v>
      </c>
      <c r="AU21" s="3" t="s">
        <v>139</v>
      </c>
      <c r="AV21" s="8">
        <v>0.02</v>
      </c>
      <c r="AW21" s="8">
        <v>0.03</v>
      </c>
      <c r="AX21" s="8">
        <v>0.04</v>
      </c>
      <c r="AY21" s="8">
        <v>0.18</v>
      </c>
      <c r="AZ21" s="2"/>
    </row>
    <row r="22" spans="4:52" x14ac:dyDescent="0.2">
      <c r="D22" s="1" t="s">
        <v>1857</v>
      </c>
      <c r="E22" s="3" t="s">
        <v>76</v>
      </c>
      <c r="F22" s="3" t="s">
        <v>4064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5097</v>
      </c>
      <c r="O22" s="2"/>
      <c r="P22" s="3" t="s">
        <v>839</v>
      </c>
      <c r="Q22" s="3" t="s">
        <v>83</v>
      </c>
      <c r="R22" s="3" t="s">
        <v>1035</v>
      </c>
      <c r="S22" s="3" t="s">
        <v>83</v>
      </c>
      <c r="T22" s="3" t="s">
        <v>347</v>
      </c>
      <c r="U22" s="3" t="s">
        <v>83</v>
      </c>
      <c r="V22" s="3">
        <f>-(0.45 %)</f>
        <v>-4.5000000000000005E-3</v>
      </c>
      <c r="W22" s="3" t="s">
        <v>86</v>
      </c>
      <c r="X22" s="3" t="s">
        <v>184</v>
      </c>
      <c r="Y22" s="3" t="s">
        <v>83</v>
      </c>
      <c r="Z22" s="3" t="s">
        <v>1035</v>
      </c>
      <c r="AA22" s="3" t="s">
        <v>83</v>
      </c>
      <c r="AB22" s="3" t="s">
        <v>133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313</v>
      </c>
      <c r="AI22" s="3" t="s">
        <v>83</v>
      </c>
      <c r="AJ22" s="3" t="s">
        <v>1217</v>
      </c>
      <c r="AK22" s="3" t="s">
        <v>1217</v>
      </c>
      <c r="AL22" s="3" t="s">
        <v>747</v>
      </c>
      <c r="AM22" s="3" t="s">
        <v>747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1920</v>
      </c>
      <c r="AS22" s="3" t="s">
        <v>1920</v>
      </c>
      <c r="AT22" s="3" t="s">
        <v>102</v>
      </c>
      <c r="AU22" s="3" t="s">
        <v>102</v>
      </c>
      <c r="AV22" s="8">
        <v>0.01</v>
      </c>
      <c r="AW22" s="8">
        <v>0.01</v>
      </c>
      <c r="AX22" s="8">
        <v>0.01</v>
      </c>
      <c r="AY22" s="8">
        <v>0.16</v>
      </c>
      <c r="AZ22" s="2"/>
    </row>
    <row r="23" spans="4:52" x14ac:dyDescent="0.2">
      <c r="D23" s="1" t="s">
        <v>1174</v>
      </c>
      <c r="E23" s="3" t="s">
        <v>76</v>
      </c>
      <c r="F23" s="3" t="s">
        <v>1175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0.8125</v>
      </c>
      <c r="N23" s="3" t="s">
        <v>5098</v>
      </c>
      <c r="O23" s="2"/>
      <c r="P23" s="3" t="s">
        <v>3009</v>
      </c>
      <c r="Q23" s="3" t="s">
        <v>83</v>
      </c>
      <c r="R23" s="3" t="s">
        <v>280</v>
      </c>
      <c r="S23" s="3" t="s">
        <v>83</v>
      </c>
      <c r="T23" s="3" t="s">
        <v>133</v>
      </c>
      <c r="U23" s="3" t="s">
        <v>83</v>
      </c>
      <c r="V23" s="3" t="s">
        <v>3573</v>
      </c>
      <c r="W23" s="3" t="s">
        <v>86</v>
      </c>
      <c r="X23" s="3" t="s">
        <v>1725</v>
      </c>
      <c r="Y23" s="3" t="s">
        <v>83</v>
      </c>
      <c r="Z23" s="3" t="s">
        <v>295</v>
      </c>
      <c r="AA23" s="3" t="s">
        <v>83</v>
      </c>
      <c r="AB23" s="3" t="s">
        <v>186</v>
      </c>
      <c r="AC23" s="3" t="s">
        <v>83</v>
      </c>
      <c r="AD23" s="3" t="s">
        <v>5099</v>
      </c>
      <c r="AE23" s="3" t="s">
        <v>86</v>
      </c>
      <c r="AF23" s="3" t="s">
        <v>117</v>
      </c>
      <c r="AG23" s="3" t="s">
        <v>83</v>
      </c>
      <c r="AH23" s="3" t="s">
        <v>155</v>
      </c>
      <c r="AI23" s="3" t="s">
        <v>83</v>
      </c>
      <c r="AJ23" s="3" t="s">
        <v>541</v>
      </c>
      <c r="AK23" s="3" t="s">
        <v>541</v>
      </c>
      <c r="AL23" s="3" t="s">
        <v>281</v>
      </c>
      <c r="AM23" s="3" t="s">
        <v>281</v>
      </c>
      <c r="AN23" s="3" t="s">
        <v>133</v>
      </c>
      <c r="AO23" s="3" t="s">
        <v>133</v>
      </c>
      <c r="AP23" s="3" t="s">
        <v>86</v>
      </c>
      <c r="AQ23" s="3" t="s">
        <v>86</v>
      </c>
      <c r="AR23" s="3" t="s">
        <v>1920</v>
      </c>
      <c r="AS23" s="3" t="s">
        <v>1920</v>
      </c>
      <c r="AT23" s="3" t="s">
        <v>1256</v>
      </c>
      <c r="AU23" s="3" t="s">
        <v>1256</v>
      </c>
      <c r="AV23" s="8">
        <v>0.04</v>
      </c>
      <c r="AW23" s="8">
        <v>0.05</v>
      </c>
      <c r="AX23" s="8">
        <v>7.0000000000000007E-2</v>
      </c>
      <c r="AY23" s="8">
        <v>0.19</v>
      </c>
      <c r="AZ23" s="2"/>
    </row>
    <row r="24" spans="4:52" x14ac:dyDescent="0.2">
      <c r="D24" s="1" t="s">
        <v>2516</v>
      </c>
      <c r="E24" s="3" t="s">
        <v>76</v>
      </c>
      <c r="F24" s="3" t="s">
        <v>2517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0.8125</v>
      </c>
      <c r="N24" s="3" t="s">
        <v>5100</v>
      </c>
      <c r="O24" s="2"/>
      <c r="P24" s="3" t="s">
        <v>839</v>
      </c>
      <c r="Q24" s="3" t="s">
        <v>83</v>
      </c>
      <c r="R24" s="3" t="s">
        <v>617</v>
      </c>
      <c r="S24" s="3" t="s">
        <v>83</v>
      </c>
      <c r="T24" s="3" t="s">
        <v>392</v>
      </c>
      <c r="U24" s="3" t="s">
        <v>83</v>
      </c>
      <c r="V24" s="3" t="s">
        <v>5101</v>
      </c>
      <c r="W24" s="3" t="s">
        <v>86</v>
      </c>
      <c r="X24" s="3" t="s">
        <v>541</v>
      </c>
      <c r="Y24" s="3" t="s">
        <v>475</v>
      </c>
      <c r="Z24" s="3" t="s">
        <v>152</v>
      </c>
      <c r="AA24" s="3" t="s">
        <v>297</v>
      </c>
      <c r="AB24" s="3" t="s">
        <v>133</v>
      </c>
      <c r="AC24" s="3" t="s">
        <v>85</v>
      </c>
      <c r="AD24" s="3" t="s">
        <v>5102</v>
      </c>
      <c r="AE24" s="3" t="s">
        <v>86</v>
      </c>
      <c r="AF24" s="3" t="s">
        <v>2578</v>
      </c>
      <c r="AG24" s="3" t="s">
        <v>83</v>
      </c>
      <c r="AH24" s="3" t="s">
        <v>155</v>
      </c>
      <c r="AI24" s="3" t="s">
        <v>83</v>
      </c>
      <c r="AJ24" s="3" t="s">
        <v>842</v>
      </c>
      <c r="AK24" s="3" t="s">
        <v>842</v>
      </c>
      <c r="AL24" s="3" t="s">
        <v>145</v>
      </c>
      <c r="AM24" s="3" t="s">
        <v>145</v>
      </c>
      <c r="AN24" s="3" t="s">
        <v>133</v>
      </c>
      <c r="AO24" s="3" t="s">
        <v>133</v>
      </c>
      <c r="AP24" s="3" t="s">
        <v>86</v>
      </c>
      <c r="AQ24" s="3" t="s">
        <v>86</v>
      </c>
      <c r="AR24" s="3" t="s">
        <v>1920</v>
      </c>
      <c r="AS24" s="3" t="s">
        <v>1920</v>
      </c>
      <c r="AT24" s="3" t="s">
        <v>102</v>
      </c>
      <c r="AU24" s="3" t="s">
        <v>102</v>
      </c>
      <c r="AV24" s="8">
        <v>7.0000000000000007E-2</v>
      </c>
      <c r="AW24" s="8">
        <v>0.1</v>
      </c>
      <c r="AX24" s="8">
        <v>0.15</v>
      </c>
      <c r="AY24" s="8">
        <v>0.5</v>
      </c>
      <c r="AZ24" s="2"/>
    </row>
    <row r="25" spans="4:52" x14ac:dyDescent="0.2">
      <c r="D25" s="1" t="s">
        <v>2713</v>
      </c>
      <c r="E25" s="3" t="s">
        <v>76</v>
      </c>
      <c r="F25" s="3" t="s">
        <v>1720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0.81388888888888899</v>
      </c>
      <c r="N25" s="3" t="s">
        <v>5103</v>
      </c>
      <c r="O25" s="2"/>
      <c r="P25" s="3" t="s">
        <v>83</v>
      </c>
      <c r="Q25" s="3" t="s">
        <v>83</v>
      </c>
      <c r="R25" s="3" t="s">
        <v>83</v>
      </c>
      <c r="S25" s="3" t="s">
        <v>83</v>
      </c>
      <c r="T25" s="3" t="s">
        <v>83</v>
      </c>
      <c r="U25" s="3" t="s">
        <v>83</v>
      </c>
      <c r="V25" s="3" t="s">
        <v>86</v>
      </c>
      <c r="W25" s="3" t="s">
        <v>86</v>
      </c>
      <c r="X25" s="3" t="s">
        <v>167</v>
      </c>
      <c r="Y25" s="3" t="s">
        <v>83</v>
      </c>
      <c r="Z25" s="3" t="s">
        <v>112</v>
      </c>
      <c r="AA25" s="3" t="s">
        <v>83</v>
      </c>
      <c r="AB25" s="3" t="s">
        <v>179</v>
      </c>
      <c r="AC25" s="3" t="s">
        <v>83</v>
      </c>
      <c r="AD25" s="3" t="s">
        <v>5104</v>
      </c>
      <c r="AE25" s="3" t="s">
        <v>86</v>
      </c>
      <c r="AF25" s="3" t="s">
        <v>101</v>
      </c>
      <c r="AG25" s="3" t="s">
        <v>83</v>
      </c>
      <c r="AH25" s="3" t="s">
        <v>118</v>
      </c>
      <c r="AI25" s="3" t="s">
        <v>83</v>
      </c>
      <c r="AJ25" s="3" t="s">
        <v>988</v>
      </c>
      <c r="AK25" s="3" t="s">
        <v>988</v>
      </c>
      <c r="AL25" s="3" t="s">
        <v>112</v>
      </c>
      <c r="AM25" s="3" t="s">
        <v>112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1920</v>
      </c>
      <c r="AS25" s="3" t="s">
        <v>1920</v>
      </c>
      <c r="AT25" s="3" t="s">
        <v>102</v>
      </c>
      <c r="AU25" s="3" t="s">
        <v>102</v>
      </c>
      <c r="AV25" s="8">
        <v>0.04</v>
      </c>
      <c r="AW25" s="8">
        <v>0.06</v>
      </c>
      <c r="AX25" s="8">
        <v>0.09</v>
      </c>
      <c r="AY25" s="8">
        <v>0.4</v>
      </c>
      <c r="AZ25" s="2"/>
    </row>
    <row r="26" spans="4:52" x14ac:dyDescent="0.2">
      <c r="D26" s="1" t="s">
        <v>3361</v>
      </c>
      <c r="E26" s="3" t="s">
        <v>76</v>
      </c>
      <c r="F26" s="3" t="s">
        <v>3438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0.81388888888888899</v>
      </c>
      <c r="N26" s="3" t="s">
        <v>5105</v>
      </c>
      <c r="O26" s="2"/>
      <c r="P26" s="3" t="s">
        <v>2484</v>
      </c>
      <c r="Q26" s="3" t="s">
        <v>83</v>
      </c>
      <c r="R26" s="3" t="s">
        <v>683</v>
      </c>
      <c r="S26" s="3" t="s">
        <v>83</v>
      </c>
      <c r="T26" s="3" t="s">
        <v>133</v>
      </c>
      <c r="U26" s="3" t="s">
        <v>83</v>
      </c>
      <c r="V26" s="3" t="s">
        <v>3337</v>
      </c>
      <c r="W26" s="3" t="s">
        <v>86</v>
      </c>
      <c r="X26" s="3" t="s">
        <v>1324</v>
      </c>
      <c r="Y26" s="3" t="s">
        <v>83</v>
      </c>
      <c r="Z26" s="3" t="s">
        <v>331</v>
      </c>
      <c r="AA26" s="3" t="s">
        <v>83</v>
      </c>
      <c r="AB26" s="3" t="s">
        <v>186</v>
      </c>
      <c r="AC26" s="3" t="s">
        <v>83</v>
      </c>
      <c r="AD26" s="3" t="s">
        <v>3065</v>
      </c>
      <c r="AE26" s="3" t="s">
        <v>86</v>
      </c>
      <c r="AF26" s="3" t="s">
        <v>1225</v>
      </c>
      <c r="AG26" s="3" t="s">
        <v>83</v>
      </c>
      <c r="AH26" s="3" t="s">
        <v>155</v>
      </c>
      <c r="AI26" s="3" t="s">
        <v>83</v>
      </c>
      <c r="AJ26" s="3" t="s">
        <v>190</v>
      </c>
      <c r="AK26" s="3" t="s">
        <v>190</v>
      </c>
      <c r="AL26" s="3" t="s">
        <v>683</v>
      </c>
      <c r="AM26" s="3" t="s">
        <v>683</v>
      </c>
      <c r="AN26" s="3" t="s">
        <v>186</v>
      </c>
      <c r="AO26" s="3" t="s">
        <v>186</v>
      </c>
      <c r="AP26" s="3" t="s">
        <v>86</v>
      </c>
      <c r="AQ26" s="3" t="s">
        <v>86</v>
      </c>
      <c r="AR26" s="3" t="s">
        <v>1920</v>
      </c>
      <c r="AS26" s="3" t="s">
        <v>1920</v>
      </c>
      <c r="AT26" s="3" t="s">
        <v>362</v>
      </c>
      <c r="AU26" s="3" t="s">
        <v>362</v>
      </c>
      <c r="AV26" s="8">
        <v>0.01</v>
      </c>
      <c r="AW26" s="8">
        <v>0.03</v>
      </c>
      <c r="AX26" s="8">
        <v>0.06</v>
      </c>
      <c r="AY26" s="8">
        <v>0.13</v>
      </c>
      <c r="AZ26" s="2"/>
    </row>
    <row r="27" spans="4:52" x14ac:dyDescent="0.2">
      <c r="D27" s="1" t="s">
        <v>1778</v>
      </c>
      <c r="E27" s="3" t="s">
        <v>76</v>
      </c>
      <c r="F27" s="3" t="s">
        <v>1235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0.81388888888888899</v>
      </c>
      <c r="N27" s="3" t="s">
        <v>5106</v>
      </c>
      <c r="O27" s="2"/>
      <c r="P27" s="3" t="s">
        <v>1969</v>
      </c>
      <c r="Q27" s="3" t="s">
        <v>83</v>
      </c>
      <c r="R27" s="3" t="s">
        <v>185</v>
      </c>
      <c r="S27" s="3" t="s">
        <v>83</v>
      </c>
      <c r="T27" s="3" t="s">
        <v>353</v>
      </c>
      <c r="U27" s="3" t="s">
        <v>83</v>
      </c>
      <c r="V27" s="3" t="s">
        <v>3795</v>
      </c>
      <c r="W27" s="3" t="s">
        <v>86</v>
      </c>
      <c r="X27" s="3" t="s">
        <v>824</v>
      </c>
      <c r="Y27" s="3" t="s">
        <v>1030</v>
      </c>
      <c r="Z27" s="3" t="s">
        <v>434</v>
      </c>
      <c r="AA27" s="3" t="s">
        <v>3150</v>
      </c>
      <c r="AB27" s="3" t="s">
        <v>216</v>
      </c>
      <c r="AC27" s="3" t="s">
        <v>144</v>
      </c>
      <c r="AD27" s="3" t="s">
        <v>5107</v>
      </c>
      <c r="AE27" s="3" t="s">
        <v>86</v>
      </c>
      <c r="AF27" s="3" t="s">
        <v>154</v>
      </c>
      <c r="AG27" s="3" t="s">
        <v>83</v>
      </c>
      <c r="AH27" s="3" t="s">
        <v>497</v>
      </c>
      <c r="AI27" s="3" t="s">
        <v>83</v>
      </c>
      <c r="AJ27" s="3" t="s">
        <v>351</v>
      </c>
      <c r="AK27" s="3" t="s">
        <v>351</v>
      </c>
      <c r="AL27" s="3" t="s">
        <v>260</v>
      </c>
      <c r="AM27" s="3" t="s">
        <v>260</v>
      </c>
      <c r="AN27" s="3" t="s">
        <v>525</v>
      </c>
      <c r="AO27" s="3" t="s">
        <v>525</v>
      </c>
      <c r="AP27" s="3" t="s">
        <v>86</v>
      </c>
      <c r="AQ27" s="3" t="s">
        <v>86</v>
      </c>
      <c r="AR27" s="3" t="s">
        <v>1920</v>
      </c>
      <c r="AS27" s="3" t="s">
        <v>1920</v>
      </c>
      <c r="AT27" s="3" t="s">
        <v>102</v>
      </c>
      <c r="AU27" s="3" t="s">
        <v>102</v>
      </c>
      <c r="AV27" s="8">
        <v>0.04</v>
      </c>
      <c r="AW27" s="8">
        <v>0.04</v>
      </c>
      <c r="AX27" s="8">
        <v>0.06</v>
      </c>
      <c r="AY27" s="8">
        <v>0.16</v>
      </c>
      <c r="AZ27" s="2"/>
    </row>
    <row r="28" spans="4:52" x14ac:dyDescent="0.2">
      <c r="D28" s="1" t="s">
        <v>5108</v>
      </c>
      <c r="E28" s="3" t="s">
        <v>76</v>
      </c>
      <c r="F28" s="3" t="s">
        <v>1674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0.81458333333333333</v>
      </c>
      <c r="N28" s="3" t="s">
        <v>5109</v>
      </c>
      <c r="O28" s="2"/>
      <c r="P28" s="3" t="s">
        <v>2210</v>
      </c>
      <c r="Q28" s="3" t="s">
        <v>83</v>
      </c>
      <c r="R28" s="3" t="s">
        <v>347</v>
      </c>
      <c r="S28" s="3" t="s">
        <v>83</v>
      </c>
      <c r="T28" s="3" t="s">
        <v>133</v>
      </c>
      <c r="U28" s="3" t="s">
        <v>83</v>
      </c>
      <c r="V28" s="3" t="s">
        <v>86</v>
      </c>
      <c r="W28" s="3" t="s">
        <v>86</v>
      </c>
      <c r="X28" s="3" t="s">
        <v>1206</v>
      </c>
      <c r="Y28" s="3" t="s">
        <v>3070</v>
      </c>
      <c r="Z28" s="3" t="s">
        <v>115</v>
      </c>
      <c r="AA28" s="3" t="s">
        <v>138</v>
      </c>
      <c r="AB28" s="3" t="s">
        <v>112</v>
      </c>
      <c r="AC28" s="3" t="s">
        <v>529</v>
      </c>
      <c r="AD28" s="3" t="s">
        <v>86</v>
      </c>
      <c r="AE28" s="3" t="s">
        <v>86</v>
      </c>
      <c r="AF28" s="3" t="s">
        <v>101</v>
      </c>
      <c r="AG28" s="3" t="s">
        <v>83</v>
      </c>
      <c r="AH28" s="3" t="s">
        <v>155</v>
      </c>
      <c r="AI28" s="3" t="s">
        <v>407</v>
      </c>
      <c r="AJ28" s="3" t="s">
        <v>534</v>
      </c>
      <c r="AK28" s="3" t="s">
        <v>534</v>
      </c>
      <c r="AL28" s="3" t="s">
        <v>347</v>
      </c>
      <c r="AM28" s="3" t="s">
        <v>347</v>
      </c>
      <c r="AN28" s="3" t="s">
        <v>133</v>
      </c>
      <c r="AO28" s="3" t="s">
        <v>133</v>
      </c>
      <c r="AP28" s="3" t="s">
        <v>86</v>
      </c>
      <c r="AQ28" s="3" t="s">
        <v>86</v>
      </c>
      <c r="AR28" s="3" t="s">
        <v>1920</v>
      </c>
      <c r="AS28" s="3" t="s">
        <v>1920</v>
      </c>
      <c r="AT28" s="3" t="s">
        <v>778</v>
      </c>
      <c r="AU28" s="3" t="s">
        <v>778</v>
      </c>
      <c r="AV28" s="8">
        <v>0.04</v>
      </c>
      <c r="AW28" s="8">
        <v>0.05</v>
      </c>
      <c r="AX28" s="8">
        <v>0.08</v>
      </c>
      <c r="AY28" s="8">
        <v>0.33</v>
      </c>
      <c r="AZ28" s="2"/>
    </row>
    <row r="29" spans="4:52" x14ac:dyDescent="0.2">
      <c r="D29" s="1" t="s">
        <v>2508</v>
      </c>
      <c r="E29" s="3" t="s">
        <v>76</v>
      </c>
      <c r="F29" s="3" t="s">
        <v>1073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0.81458333333333333</v>
      </c>
      <c r="N29" s="3" t="s">
        <v>5110</v>
      </c>
      <c r="O29" s="2"/>
      <c r="P29" s="3" t="s">
        <v>2619</v>
      </c>
      <c r="Q29" s="3" t="s">
        <v>83</v>
      </c>
      <c r="R29" s="3" t="s">
        <v>297</v>
      </c>
      <c r="S29" s="3" t="s">
        <v>83</v>
      </c>
      <c r="T29" s="3" t="s">
        <v>115</v>
      </c>
      <c r="U29" s="3" t="s">
        <v>83</v>
      </c>
      <c r="V29" s="3" t="s">
        <v>5111</v>
      </c>
      <c r="W29" s="3" t="s">
        <v>86</v>
      </c>
      <c r="X29" s="3" t="s">
        <v>346</v>
      </c>
      <c r="Y29" s="3" t="s">
        <v>2887</v>
      </c>
      <c r="Z29" s="3" t="s">
        <v>244</v>
      </c>
      <c r="AA29" s="3" t="s">
        <v>372</v>
      </c>
      <c r="AB29" s="3" t="s">
        <v>133</v>
      </c>
      <c r="AC29" s="3" t="s">
        <v>115</v>
      </c>
      <c r="AD29" s="3" t="s">
        <v>5112</v>
      </c>
      <c r="AE29" s="3">
        <f>-(0.27 %)</f>
        <v>-2.7000000000000001E-3</v>
      </c>
      <c r="AF29" s="3" t="s">
        <v>154</v>
      </c>
      <c r="AG29" s="3" t="s">
        <v>913</v>
      </c>
      <c r="AH29" s="3" t="s">
        <v>313</v>
      </c>
      <c r="AI29" s="3" t="s">
        <v>432</v>
      </c>
      <c r="AJ29" s="3" t="s">
        <v>988</v>
      </c>
      <c r="AK29" s="3" t="s">
        <v>988</v>
      </c>
      <c r="AL29" s="3" t="s">
        <v>460</v>
      </c>
      <c r="AM29" s="3" t="s">
        <v>460</v>
      </c>
      <c r="AN29" s="3" t="s">
        <v>112</v>
      </c>
      <c r="AO29" s="3" t="s">
        <v>112</v>
      </c>
      <c r="AP29" s="3" t="s">
        <v>86</v>
      </c>
      <c r="AQ29" s="3" t="s">
        <v>86</v>
      </c>
      <c r="AR29" s="3" t="s">
        <v>1920</v>
      </c>
      <c r="AS29" s="3" t="s">
        <v>1920</v>
      </c>
      <c r="AT29" s="3" t="s">
        <v>102</v>
      </c>
      <c r="AU29" s="3" t="s">
        <v>102</v>
      </c>
      <c r="AV29" s="8">
        <v>0.02</v>
      </c>
      <c r="AW29" s="8">
        <v>0.03</v>
      </c>
      <c r="AX29" s="8">
        <v>0.04</v>
      </c>
      <c r="AY29" s="8">
        <v>0.18</v>
      </c>
      <c r="AZ29" s="2"/>
    </row>
    <row r="30" spans="4:52" x14ac:dyDescent="0.2">
      <c r="D30" s="1" t="s">
        <v>1467</v>
      </c>
      <c r="E30" s="3" t="s">
        <v>76</v>
      </c>
      <c r="F30" s="3" t="s">
        <v>1468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0.81458333333333333</v>
      </c>
      <c r="N30" s="3" t="s">
        <v>5113</v>
      </c>
      <c r="O30" s="2"/>
      <c r="P30" s="3" t="s">
        <v>1969</v>
      </c>
      <c r="Q30" s="3" t="s">
        <v>83</v>
      </c>
      <c r="R30" s="3" t="s">
        <v>85</v>
      </c>
      <c r="S30" s="3" t="s">
        <v>83</v>
      </c>
      <c r="T30" s="3" t="s">
        <v>115</v>
      </c>
      <c r="U30" s="3" t="s">
        <v>83</v>
      </c>
      <c r="V30" s="3" t="s">
        <v>5114</v>
      </c>
      <c r="W30" s="3" t="s">
        <v>86</v>
      </c>
      <c r="X30" s="3" t="s">
        <v>3872</v>
      </c>
      <c r="Y30" s="3" t="s">
        <v>83</v>
      </c>
      <c r="Z30" s="3" t="s">
        <v>516</v>
      </c>
      <c r="AA30" s="3" t="s">
        <v>83</v>
      </c>
      <c r="AB30" s="3" t="s">
        <v>133</v>
      </c>
      <c r="AC30" s="3" t="s">
        <v>83</v>
      </c>
      <c r="AD30" s="3" t="s">
        <v>5115</v>
      </c>
      <c r="AE30" s="3" t="s">
        <v>86</v>
      </c>
      <c r="AF30" s="3" t="s">
        <v>1225</v>
      </c>
      <c r="AG30" s="3" t="s">
        <v>83</v>
      </c>
      <c r="AH30" s="3" t="s">
        <v>393</v>
      </c>
      <c r="AI30" s="3" t="s">
        <v>83</v>
      </c>
      <c r="AJ30" s="3" t="s">
        <v>1545</v>
      </c>
      <c r="AK30" s="3" t="s">
        <v>1545</v>
      </c>
      <c r="AL30" s="3" t="s">
        <v>441</v>
      </c>
      <c r="AM30" s="3" t="s">
        <v>441</v>
      </c>
      <c r="AN30" s="3" t="s">
        <v>121</v>
      </c>
      <c r="AO30" s="3" t="s">
        <v>121</v>
      </c>
      <c r="AP30" s="3" t="s">
        <v>86</v>
      </c>
      <c r="AQ30" s="3" t="s">
        <v>86</v>
      </c>
      <c r="AR30" s="3" t="s">
        <v>1920</v>
      </c>
      <c r="AS30" s="3" t="s">
        <v>1920</v>
      </c>
      <c r="AT30" s="3" t="s">
        <v>102</v>
      </c>
      <c r="AU30" s="3" t="s">
        <v>102</v>
      </c>
      <c r="AV30" s="8">
        <v>0.01</v>
      </c>
      <c r="AW30" s="8">
        <v>0.02</v>
      </c>
      <c r="AX30" s="8">
        <v>0.03</v>
      </c>
      <c r="AY30" s="8">
        <v>0.16</v>
      </c>
      <c r="AZ30" s="2"/>
    </row>
    <row r="31" spans="4:52" x14ac:dyDescent="0.2">
      <c r="D31" s="1" t="s">
        <v>4436</v>
      </c>
      <c r="E31" s="3" t="s">
        <v>76</v>
      </c>
      <c r="F31" s="3" t="s">
        <v>231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0.81597222222222221</v>
      </c>
      <c r="N31" s="3" t="s">
        <v>5116</v>
      </c>
      <c r="O31" s="2"/>
      <c r="P31" s="3" t="s">
        <v>2366</v>
      </c>
      <c r="Q31" s="3" t="s">
        <v>83</v>
      </c>
      <c r="R31" s="3" t="s">
        <v>520</v>
      </c>
      <c r="S31" s="3" t="s">
        <v>83</v>
      </c>
      <c r="T31" s="3" t="s">
        <v>347</v>
      </c>
      <c r="U31" s="3" t="s">
        <v>83</v>
      </c>
      <c r="V31" s="3" t="s">
        <v>5117</v>
      </c>
      <c r="W31" s="3" t="s">
        <v>86</v>
      </c>
      <c r="X31" s="3" t="s">
        <v>2046</v>
      </c>
      <c r="Y31" s="3" t="s">
        <v>83</v>
      </c>
      <c r="Z31" s="3" t="s">
        <v>152</v>
      </c>
      <c r="AA31" s="3" t="s">
        <v>83</v>
      </c>
      <c r="AB31" s="3" t="s">
        <v>115</v>
      </c>
      <c r="AC31" s="3" t="s">
        <v>83</v>
      </c>
      <c r="AD31" s="3" t="s">
        <v>5118</v>
      </c>
      <c r="AE31" s="3" t="s">
        <v>86</v>
      </c>
      <c r="AF31" s="3" t="s">
        <v>154</v>
      </c>
      <c r="AG31" s="3" t="s">
        <v>83</v>
      </c>
      <c r="AH31" s="3" t="s">
        <v>432</v>
      </c>
      <c r="AI31" s="3" t="s">
        <v>83</v>
      </c>
      <c r="AJ31" s="3" t="s">
        <v>1057</v>
      </c>
      <c r="AK31" s="3" t="s">
        <v>1057</v>
      </c>
      <c r="AL31" s="3" t="s">
        <v>145</v>
      </c>
      <c r="AM31" s="3" t="s">
        <v>145</v>
      </c>
      <c r="AN31" s="3" t="s">
        <v>115</v>
      </c>
      <c r="AO31" s="3" t="s">
        <v>115</v>
      </c>
      <c r="AP31" s="3" t="s">
        <v>86</v>
      </c>
      <c r="AQ31" s="3" t="s">
        <v>86</v>
      </c>
      <c r="AR31" s="3" t="s">
        <v>1920</v>
      </c>
      <c r="AS31" s="3" t="s">
        <v>1920</v>
      </c>
      <c r="AT31" s="3" t="s">
        <v>102</v>
      </c>
      <c r="AU31" s="3" t="s">
        <v>102</v>
      </c>
      <c r="AV31" s="8">
        <v>0.02</v>
      </c>
      <c r="AW31" s="8">
        <v>0.02</v>
      </c>
      <c r="AX31" s="8">
        <v>0.04</v>
      </c>
      <c r="AY31" s="8">
        <v>0.18</v>
      </c>
      <c r="AZ31" s="2"/>
    </row>
    <row r="32" spans="4:52" x14ac:dyDescent="0.2">
      <c r="D32" s="1" t="s">
        <v>1077</v>
      </c>
      <c r="E32" s="3" t="s">
        <v>76</v>
      </c>
      <c r="F32" s="3" t="s">
        <v>1524</v>
      </c>
      <c r="G32" s="3" t="s">
        <v>78</v>
      </c>
      <c r="H32" s="2"/>
      <c r="I32" s="2"/>
      <c r="J32" s="2"/>
      <c r="K32" s="3" t="s">
        <v>79</v>
      </c>
      <c r="L32" s="3" t="s">
        <v>80</v>
      </c>
      <c r="M32" s="6">
        <v>0.81736111111111109</v>
      </c>
      <c r="N32" s="3" t="s">
        <v>5119</v>
      </c>
      <c r="O32" s="2"/>
      <c r="P32" s="3" t="s">
        <v>2366</v>
      </c>
      <c r="Q32" s="3" t="s">
        <v>83</v>
      </c>
      <c r="R32" s="3" t="s">
        <v>423</v>
      </c>
      <c r="S32" s="3" t="s">
        <v>83</v>
      </c>
      <c r="T32" s="3" t="s">
        <v>146</v>
      </c>
      <c r="U32" s="3" t="s">
        <v>83</v>
      </c>
      <c r="V32" s="3" t="s">
        <v>5120</v>
      </c>
      <c r="W32" s="3" t="s">
        <v>86</v>
      </c>
      <c r="X32" s="3" t="s">
        <v>2536</v>
      </c>
      <c r="Y32" s="3" t="s">
        <v>2505</v>
      </c>
      <c r="Z32" s="3" t="s">
        <v>166</v>
      </c>
      <c r="AA32" s="3" t="s">
        <v>168</v>
      </c>
      <c r="AB32" s="3" t="s">
        <v>132</v>
      </c>
      <c r="AC32" s="3" t="s">
        <v>392</v>
      </c>
      <c r="AD32" s="3" t="s">
        <v>5121</v>
      </c>
      <c r="AE32" s="3" t="s">
        <v>86</v>
      </c>
      <c r="AF32" s="3" t="s">
        <v>154</v>
      </c>
      <c r="AG32" s="3" t="s">
        <v>154</v>
      </c>
      <c r="AH32" s="3" t="s">
        <v>155</v>
      </c>
      <c r="AI32" s="3" t="s">
        <v>1583</v>
      </c>
      <c r="AJ32" s="3" t="s">
        <v>988</v>
      </c>
      <c r="AK32" s="3" t="s">
        <v>988</v>
      </c>
      <c r="AL32" s="3" t="s">
        <v>120</v>
      </c>
      <c r="AM32" s="3" t="s">
        <v>120</v>
      </c>
      <c r="AN32" s="3" t="s">
        <v>327</v>
      </c>
      <c r="AO32" s="3" t="s">
        <v>327</v>
      </c>
      <c r="AP32" s="3" t="s">
        <v>86</v>
      </c>
      <c r="AQ32" s="3" t="s">
        <v>86</v>
      </c>
      <c r="AR32" s="3" t="s">
        <v>1920</v>
      </c>
      <c r="AS32" s="3" t="s">
        <v>1920</v>
      </c>
      <c r="AT32" s="3" t="s">
        <v>102</v>
      </c>
      <c r="AU32" s="3" t="s">
        <v>102</v>
      </c>
      <c r="AV32" s="8">
        <v>0.13</v>
      </c>
      <c r="AW32" s="8">
        <v>0.16</v>
      </c>
      <c r="AX32" s="8">
        <v>0.21</v>
      </c>
      <c r="AY32" s="8">
        <v>0.59</v>
      </c>
      <c r="AZ32" s="2"/>
    </row>
    <row r="33" spans="4:52" x14ac:dyDescent="0.2">
      <c r="D33" s="1" t="s">
        <v>2081</v>
      </c>
      <c r="E33" s="3" t="s">
        <v>76</v>
      </c>
      <c r="F33" s="3" t="s">
        <v>1524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0.81736111111111109</v>
      </c>
      <c r="N33" s="3" t="s">
        <v>2470</v>
      </c>
      <c r="O33" s="2"/>
      <c r="P33" s="3" t="s">
        <v>1899</v>
      </c>
      <c r="Q33" s="3" t="s">
        <v>83</v>
      </c>
      <c r="R33" s="3" t="s">
        <v>504</v>
      </c>
      <c r="S33" s="3" t="s">
        <v>83</v>
      </c>
      <c r="T33" s="3" t="s">
        <v>112</v>
      </c>
      <c r="U33" s="3" t="s">
        <v>83</v>
      </c>
      <c r="V33" s="3">
        <f>-(0.89 %)</f>
        <v>-8.8999999999999999E-3</v>
      </c>
      <c r="W33" s="3" t="s">
        <v>86</v>
      </c>
      <c r="X33" s="3" t="s">
        <v>2265</v>
      </c>
      <c r="Y33" s="3" t="s">
        <v>83</v>
      </c>
      <c r="Z33" s="3" t="s">
        <v>721</v>
      </c>
      <c r="AA33" s="3" t="s">
        <v>83</v>
      </c>
      <c r="AB33" s="3" t="s">
        <v>186</v>
      </c>
      <c r="AC33" s="3" t="s">
        <v>83</v>
      </c>
      <c r="AD33" s="3">
        <f>-(0.22 %)</f>
        <v>-2.2000000000000001E-3</v>
      </c>
      <c r="AE33" s="3" t="s">
        <v>86</v>
      </c>
      <c r="AF33" s="3" t="s">
        <v>154</v>
      </c>
      <c r="AG33" s="3" t="s">
        <v>83</v>
      </c>
      <c r="AH33" s="3" t="s">
        <v>432</v>
      </c>
      <c r="AI33" s="3" t="s">
        <v>83</v>
      </c>
      <c r="AJ33" s="3" t="s">
        <v>1057</v>
      </c>
      <c r="AK33" s="3" t="s">
        <v>1057</v>
      </c>
      <c r="AL33" s="3" t="s">
        <v>494</v>
      </c>
      <c r="AM33" s="3" t="s">
        <v>494</v>
      </c>
      <c r="AN33" s="3" t="s">
        <v>186</v>
      </c>
      <c r="AO33" s="3" t="s">
        <v>186</v>
      </c>
      <c r="AP33" s="3" t="s">
        <v>86</v>
      </c>
      <c r="AQ33" s="3" t="s">
        <v>86</v>
      </c>
      <c r="AR33" s="3" t="s">
        <v>1920</v>
      </c>
      <c r="AS33" s="3" t="s">
        <v>1920</v>
      </c>
      <c r="AT33" s="3" t="s">
        <v>102</v>
      </c>
      <c r="AU33" s="3" t="s">
        <v>102</v>
      </c>
      <c r="AV33" s="8">
        <v>0.02</v>
      </c>
      <c r="AW33" s="8">
        <v>0.02</v>
      </c>
      <c r="AX33" s="8">
        <v>0.03</v>
      </c>
      <c r="AY33" s="8">
        <v>0.16</v>
      </c>
      <c r="AZ33" s="2"/>
    </row>
    <row r="34" spans="4:52" x14ac:dyDescent="0.2">
      <c r="D34" s="1" t="s">
        <v>317</v>
      </c>
      <c r="E34" s="3" t="s">
        <v>76</v>
      </c>
      <c r="F34" s="3" t="s">
        <v>961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0.81736111111111109</v>
      </c>
      <c r="N34" s="3" t="s">
        <v>5122</v>
      </c>
      <c r="O34" s="2"/>
      <c r="P34" s="3" t="s">
        <v>1335</v>
      </c>
      <c r="Q34" s="3" t="s">
        <v>83</v>
      </c>
      <c r="R34" s="3" t="s">
        <v>387</v>
      </c>
      <c r="S34" s="3" t="s">
        <v>83</v>
      </c>
      <c r="T34" s="3" t="s">
        <v>115</v>
      </c>
      <c r="U34" s="3" t="s">
        <v>83</v>
      </c>
      <c r="V34" s="3" t="s">
        <v>5123</v>
      </c>
      <c r="W34" s="3" t="s">
        <v>86</v>
      </c>
      <c r="X34" s="3" t="s">
        <v>214</v>
      </c>
      <c r="Y34" s="3" t="s">
        <v>83</v>
      </c>
      <c r="Z34" s="3" t="s">
        <v>558</v>
      </c>
      <c r="AA34" s="3" t="s">
        <v>83</v>
      </c>
      <c r="AB34" s="3" t="s">
        <v>186</v>
      </c>
      <c r="AC34" s="3" t="s">
        <v>83</v>
      </c>
      <c r="AD34" s="3">
        <f>-(0.04 %)</f>
        <v>-4.0000000000000002E-4</v>
      </c>
      <c r="AE34" s="3" t="s">
        <v>86</v>
      </c>
      <c r="AF34" s="3" t="s">
        <v>101</v>
      </c>
      <c r="AG34" s="3" t="s">
        <v>83</v>
      </c>
      <c r="AH34" s="3" t="s">
        <v>118</v>
      </c>
      <c r="AI34" s="3" t="s">
        <v>83</v>
      </c>
      <c r="AJ34" s="3" t="s">
        <v>1062</v>
      </c>
      <c r="AK34" s="3" t="s">
        <v>1062</v>
      </c>
      <c r="AL34" s="3" t="s">
        <v>152</v>
      </c>
      <c r="AM34" s="3" t="s">
        <v>152</v>
      </c>
      <c r="AN34" s="3" t="s">
        <v>115</v>
      </c>
      <c r="AO34" s="3" t="s">
        <v>115</v>
      </c>
      <c r="AP34" s="3" t="s">
        <v>86</v>
      </c>
      <c r="AQ34" s="3" t="s">
        <v>86</v>
      </c>
      <c r="AR34" s="3" t="s">
        <v>1920</v>
      </c>
      <c r="AS34" s="3" t="s">
        <v>1920</v>
      </c>
      <c r="AT34" s="3" t="s">
        <v>102</v>
      </c>
      <c r="AU34" s="3" t="s">
        <v>102</v>
      </c>
      <c r="AV34" s="8">
        <v>0.03</v>
      </c>
      <c r="AW34" s="8">
        <v>0.03</v>
      </c>
      <c r="AX34" s="8">
        <v>0.05</v>
      </c>
      <c r="AY34" s="8">
        <v>0.17</v>
      </c>
      <c r="AZ34" s="2"/>
    </row>
    <row r="35" spans="4:52" x14ac:dyDescent="0.2">
      <c r="D35" s="1" t="s">
        <v>889</v>
      </c>
      <c r="E35" s="3" t="s">
        <v>76</v>
      </c>
      <c r="F35" s="3" t="s">
        <v>890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0.81805555555555554</v>
      </c>
      <c r="N35" s="3" t="s">
        <v>5124</v>
      </c>
      <c r="O35" s="2"/>
      <c r="P35" s="3" t="s">
        <v>2619</v>
      </c>
      <c r="Q35" s="3" t="s">
        <v>83</v>
      </c>
      <c r="R35" s="3" t="s">
        <v>460</v>
      </c>
      <c r="S35" s="3" t="s">
        <v>83</v>
      </c>
      <c r="T35" s="3" t="s">
        <v>1035</v>
      </c>
      <c r="U35" s="3" t="s">
        <v>83</v>
      </c>
      <c r="V35" s="3" t="s">
        <v>5125</v>
      </c>
      <c r="W35" s="3" t="s">
        <v>86</v>
      </c>
      <c r="X35" s="3" t="s">
        <v>2335</v>
      </c>
      <c r="Y35" s="3" t="s">
        <v>83</v>
      </c>
      <c r="Z35" s="3" t="s">
        <v>297</v>
      </c>
      <c r="AA35" s="3" t="s">
        <v>83</v>
      </c>
      <c r="AB35" s="3" t="s">
        <v>1035</v>
      </c>
      <c r="AC35" s="3" t="s">
        <v>83</v>
      </c>
      <c r="AD35" s="3" t="s">
        <v>5126</v>
      </c>
      <c r="AE35" s="3" t="s">
        <v>86</v>
      </c>
      <c r="AF35" s="3" t="s">
        <v>913</v>
      </c>
      <c r="AG35" s="3" t="s">
        <v>83</v>
      </c>
      <c r="AH35" s="3" t="s">
        <v>432</v>
      </c>
      <c r="AI35" s="3" t="s">
        <v>83</v>
      </c>
      <c r="AJ35" s="3" t="s">
        <v>452</v>
      </c>
      <c r="AK35" s="3" t="s">
        <v>452</v>
      </c>
      <c r="AL35" s="3" t="s">
        <v>500</v>
      </c>
      <c r="AM35" s="3" t="s">
        <v>500</v>
      </c>
      <c r="AN35" s="3" t="s">
        <v>333</v>
      </c>
      <c r="AO35" s="3" t="s">
        <v>333</v>
      </c>
      <c r="AP35" s="3" t="s">
        <v>86</v>
      </c>
      <c r="AQ35" s="3" t="s">
        <v>86</v>
      </c>
      <c r="AR35" s="3" t="s">
        <v>1920</v>
      </c>
      <c r="AS35" s="3" t="s">
        <v>1920</v>
      </c>
      <c r="AT35" s="3" t="s">
        <v>1583</v>
      </c>
      <c r="AU35" s="3" t="s">
        <v>1583</v>
      </c>
      <c r="AV35" s="8">
        <v>0.12</v>
      </c>
      <c r="AW35" s="8">
        <v>0.16</v>
      </c>
      <c r="AX35" s="8">
        <v>0.21</v>
      </c>
      <c r="AY35" s="8">
        <v>0.64</v>
      </c>
      <c r="AZ35" s="2"/>
    </row>
    <row r="36" spans="4:52" x14ac:dyDescent="0.2">
      <c r="D36" s="1" t="s">
        <v>1507</v>
      </c>
      <c r="E36" s="3" t="s">
        <v>76</v>
      </c>
      <c r="F36" s="3" t="s">
        <v>1570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0.81805555555555554</v>
      </c>
      <c r="N36" s="3" t="s">
        <v>5127</v>
      </c>
      <c r="O36" s="2"/>
      <c r="P36" s="3" t="s">
        <v>1684</v>
      </c>
      <c r="Q36" s="3" t="s">
        <v>1462</v>
      </c>
      <c r="R36" s="3" t="s">
        <v>683</v>
      </c>
      <c r="S36" s="3" t="s">
        <v>144</v>
      </c>
      <c r="T36" s="3" t="s">
        <v>529</v>
      </c>
      <c r="U36" s="3" t="s">
        <v>115</v>
      </c>
      <c r="V36" s="3">
        <f>-(2.05 %)</f>
        <v>-2.0499999999999997E-2</v>
      </c>
      <c r="W36" s="3" t="s">
        <v>3656</v>
      </c>
      <c r="X36" s="3" t="s">
        <v>433</v>
      </c>
      <c r="Y36" s="3" t="s">
        <v>2964</v>
      </c>
      <c r="Z36" s="3" t="s">
        <v>333</v>
      </c>
      <c r="AA36" s="3" t="s">
        <v>178</v>
      </c>
      <c r="AB36" s="3" t="s">
        <v>121</v>
      </c>
      <c r="AC36" s="3" t="s">
        <v>529</v>
      </c>
      <c r="AD36" s="3" t="s">
        <v>5128</v>
      </c>
      <c r="AE36" s="3" t="s">
        <v>86</v>
      </c>
      <c r="AF36" s="3" t="s">
        <v>1225</v>
      </c>
      <c r="AG36" s="3" t="s">
        <v>83</v>
      </c>
      <c r="AH36" s="3" t="s">
        <v>155</v>
      </c>
      <c r="AI36" s="3" t="s">
        <v>118</v>
      </c>
      <c r="AJ36" s="3" t="s">
        <v>988</v>
      </c>
      <c r="AK36" s="3" t="s">
        <v>988</v>
      </c>
      <c r="AL36" s="3" t="s">
        <v>331</v>
      </c>
      <c r="AM36" s="3" t="s">
        <v>331</v>
      </c>
      <c r="AN36" s="3" t="s">
        <v>121</v>
      </c>
      <c r="AO36" s="3" t="s">
        <v>121</v>
      </c>
      <c r="AP36" s="3" t="s">
        <v>86</v>
      </c>
      <c r="AQ36" s="3" t="s">
        <v>86</v>
      </c>
      <c r="AR36" s="3" t="s">
        <v>1920</v>
      </c>
      <c r="AS36" s="3" t="s">
        <v>1920</v>
      </c>
      <c r="AT36" s="3" t="s">
        <v>102</v>
      </c>
      <c r="AU36" s="3" t="s">
        <v>102</v>
      </c>
      <c r="AV36" s="8">
        <v>0.04</v>
      </c>
      <c r="AW36" s="8">
        <v>0.05</v>
      </c>
      <c r="AX36" s="8">
        <v>7.0000000000000007E-2</v>
      </c>
      <c r="AY36" s="8">
        <v>0.23</v>
      </c>
      <c r="AZ36" s="2"/>
    </row>
    <row r="37" spans="4:52" x14ac:dyDescent="0.2">
      <c r="D37" s="1" t="s">
        <v>1459</v>
      </c>
      <c r="E37" s="3" t="s">
        <v>76</v>
      </c>
      <c r="F37" s="3" t="s">
        <v>1964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0.81874999999999998</v>
      </c>
      <c r="N37" s="3" t="s">
        <v>5129</v>
      </c>
      <c r="O37" s="2"/>
      <c r="P37" s="3" t="s">
        <v>1335</v>
      </c>
      <c r="Q37" s="3" t="s">
        <v>83</v>
      </c>
      <c r="R37" s="3" t="s">
        <v>721</v>
      </c>
      <c r="S37" s="3" t="s">
        <v>83</v>
      </c>
      <c r="T37" s="3" t="s">
        <v>133</v>
      </c>
      <c r="U37" s="3" t="s">
        <v>83</v>
      </c>
      <c r="V37" s="3" t="s">
        <v>5130</v>
      </c>
      <c r="W37" s="3" t="s">
        <v>86</v>
      </c>
      <c r="X37" s="3" t="s">
        <v>207</v>
      </c>
      <c r="Y37" s="3" t="s">
        <v>83</v>
      </c>
      <c r="Z37" s="3" t="s">
        <v>216</v>
      </c>
      <c r="AA37" s="3" t="s">
        <v>83</v>
      </c>
      <c r="AB37" s="3" t="s">
        <v>179</v>
      </c>
      <c r="AC37" s="3" t="s">
        <v>83</v>
      </c>
      <c r="AD37" s="3" t="s">
        <v>3436</v>
      </c>
      <c r="AE37" s="3" t="s">
        <v>86</v>
      </c>
      <c r="AF37" s="3" t="s">
        <v>2578</v>
      </c>
      <c r="AG37" s="3" t="s">
        <v>83</v>
      </c>
      <c r="AH37" s="3" t="s">
        <v>155</v>
      </c>
      <c r="AI37" s="3" t="s">
        <v>83</v>
      </c>
      <c r="AJ37" s="3" t="s">
        <v>351</v>
      </c>
      <c r="AK37" s="3" t="s">
        <v>351</v>
      </c>
      <c r="AL37" s="3" t="s">
        <v>216</v>
      </c>
      <c r="AM37" s="3" t="s">
        <v>216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1920</v>
      </c>
      <c r="AS37" s="3" t="s">
        <v>1920</v>
      </c>
      <c r="AT37" s="3" t="s">
        <v>102</v>
      </c>
      <c r="AU37" s="3" t="s">
        <v>102</v>
      </c>
      <c r="AV37" s="8">
        <v>0.02</v>
      </c>
      <c r="AW37" s="8">
        <v>0.02</v>
      </c>
      <c r="AX37" s="8">
        <v>0.04</v>
      </c>
      <c r="AY37" s="8">
        <v>0.14000000000000001</v>
      </c>
      <c r="AZ37" s="2"/>
    </row>
    <row r="38" spans="4:52" x14ac:dyDescent="0.2">
      <c r="D38" s="1" t="s">
        <v>4152</v>
      </c>
      <c r="E38" s="3" t="s">
        <v>76</v>
      </c>
      <c r="F38" s="3" t="s">
        <v>4153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0.81944444444444453</v>
      </c>
      <c r="N38" s="3" t="s">
        <v>5131</v>
      </c>
      <c r="O38" s="2"/>
      <c r="P38" s="3" t="s">
        <v>499</v>
      </c>
      <c r="Q38" s="3" t="s">
        <v>83</v>
      </c>
      <c r="R38" s="3" t="s">
        <v>5132</v>
      </c>
      <c r="S38" s="3" t="s">
        <v>83</v>
      </c>
      <c r="T38" s="3" t="s">
        <v>372</v>
      </c>
      <c r="U38" s="3" t="s">
        <v>83</v>
      </c>
      <c r="V38" s="3" t="s">
        <v>5133</v>
      </c>
      <c r="W38" s="3" t="s">
        <v>86</v>
      </c>
      <c r="X38" s="3" t="s">
        <v>1692</v>
      </c>
      <c r="Y38" s="3" t="s">
        <v>345</v>
      </c>
      <c r="Z38" s="3" t="s">
        <v>383</v>
      </c>
      <c r="AA38" s="3" t="s">
        <v>4407</v>
      </c>
      <c r="AB38" s="3" t="s">
        <v>372</v>
      </c>
      <c r="AC38" s="3" t="s">
        <v>150</v>
      </c>
      <c r="AD38" s="3">
        <f>-(1.6 %)</f>
        <v>-1.6E-2</v>
      </c>
      <c r="AE38" s="3">
        <f>-(3.2 %)</f>
        <v>-3.2000000000000001E-2</v>
      </c>
      <c r="AF38" s="3" t="s">
        <v>117</v>
      </c>
      <c r="AG38" s="3" t="s">
        <v>117</v>
      </c>
      <c r="AH38" s="3" t="s">
        <v>155</v>
      </c>
      <c r="AI38" s="3" t="s">
        <v>393</v>
      </c>
      <c r="AJ38" s="3" t="s">
        <v>524</v>
      </c>
      <c r="AK38" s="3" t="s">
        <v>524</v>
      </c>
      <c r="AL38" s="3" t="s">
        <v>380</v>
      </c>
      <c r="AM38" s="3" t="s">
        <v>380</v>
      </c>
      <c r="AN38" s="3" t="s">
        <v>387</v>
      </c>
      <c r="AO38" s="3" t="s">
        <v>387</v>
      </c>
      <c r="AP38" s="3" t="s">
        <v>86</v>
      </c>
      <c r="AQ38" s="3" t="s">
        <v>86</v>
      </c>
      <c r="AR38" s="3" t="s">
        <v>1920</v>
      </c>
      <c r="AS38" s="3" t="s">
        <v>1920</v>
      </c>
      <c r="AT38" s="3" t="s">
        <v>2021</v>
      </c>
      <c r="AU38" s="3" t="s">
        <v>2021</v>
      </c>
      <c r="AV38" s="8">
        <v>0.02</v>
      </c>
      <c r="AW38" s="8">
        <v>0.02</v>
      </c>
      <c r="AX38" s="8">
        <v>0.04</v>
      </c>
      <c r="AY38" s="8">
        <v>0.25</v>
      </c>
      <c r="AZ38" s="2"/>
    </row>
    <row r="39" spans="4:52" x14ac:dyDescent="0.2">
      <c r="D39" s="1" t="s">
        <v>5134</v>
      </c>
      <c r="E39" s="3" t="s">
        <v>76</v>
      </c>
      <c r="F39" s="3" t="s">
        <v>5135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0.82013888888888886</v>
      </c>
      <c r="N39" s="3" t="s">
        <v>5136</v>
      </c>
      <c r="O39" s="2"/>
      <c r="P39" s="3" t="s">
        <v>2973</v>
      </c>
      <c r="Q39" s="3" t="s">
        <v>83</v>
      </c>
      <c r="R39" s="3" t="s">
        <v>284</v>
      </c>
      <c r="S39" s="3" t="s">
        <v>83</v>
      </c>
      <c r="T39" s="3" t="s">
        <v>135</v>
      </c>
      <c r="U39" s="3" t="s">
        <v>83</v>
      </c>
      <c r="V39" s="3" t="s">
        <v>5137</v>
      </c>
      <c r="W39" s="3" t="s">
        <v>86</v>
      </c>
      <c r="X39" s="3" t="s">
        <v>184</v>
      </c>
      <c r="Y39" s="3" t="s">
        <v>83</v>
      </c>
      <c r="Z39" s="3" t="s">
        <v>271</v>
      </c>
      <c r="AA39" s="3" t="s">
        <v>83</v>
      </c>
      <c r="AB39" s="3" t="s">
        <v>347</v>
      </c>
      <c r="AC39" s="3" t="s">
        <v>83</v>
      </c>
      <c r="AD39" s="3" t="s">
        <v>5138</v>
      </c>
      <c r="AE39" s="3" t="s">
        <v>86</v>
      </c>
      <c r="AF39" s="3" t="s">
        <v>101</v>
      </c>
      <c r="AG39" s="3" t="s">
        <v>83</v>
      </c>
      <c r="AH39" s="3" t="s">
        <v>118</v>
      </c>
      <c r="AI39" s="3" t="s">
        <v>83</v>
      </c>
      <c r="AJ39" s="3" t="s">
        <v>325</v>
      </c>
      <c r="AK39" s="3" t="s">
        <v>325</v>
      </c>
      <c r="AL39" s="3" t="s">
        <v>388</v>
      </c>
      <c r="AM39" s="3" t="s">
        <v>388</v>
      </c>
      <c r="AN39" s="3" t="s">
        <v>347</v>
      </c>
      <c r="AO39" s="3" t="s">
        <v>347</v>
      </c>
      <c r="AP39" s="3" t="s">
        <v>86</v>
      </c>
      <c r="AQ39" s="3" t="s">
        <v>86</v>
      </c>
      <c r="AR39" s="3" t="s">
        <v>1920</v>
      </c>
      <c r="AS39" s="3" t="s">
        <v>1920</v>
      </c>
      <c r="AT39" s="3" t="s">
        <v>102</v>
      </c>
      <c r="AU39" s="3" t="s">
        <v>102</v>
      </c>
      <c r="AV39" s="8">
        <v>0.03</v>
      </c>
      <c r="AW39" s="8">
        <v>0.03</v>
      </c>
      <c r="AX39" s="8">
        <v>0.05</v>
      </c>
      <c r="AY39" s="8">
        <v>0.21</v>
      </c>
      <c r="AZ39" s="2"/>
    </row>
    <row r="40" spans="4:52" x14ac:dyDescent="0.2">
      <c r="D40" s="1" t="s">
        <v>4606</v>
      </c>
      <c r="E40" s="3" t="s">
        <v>76</v>
      </c>
      <c r="F40" s="3" t="s">
        <v>769</v>
      </c>
      <c r="G40" s="3" t="s">
        <v>468</v>
      </c>
      <c r="H40" s="2"/>
      <c r="I40" s="2"/>
      <c r="J40" s="2"/>
      <c r="K40" s="3" t="s">
        <v>1033</v>
      </c>
      <c r="L40" s="3" t="s">
        <v>161</v>
      </c>
      <c r="M40" s="6">
        <v>0.82013888888888886</v>
      </c>
      <c r="N40" s="3" t="s">
        <v>5139</v>
      </c>
      <c r="O40" s="2"/>
      <c r="P40" s="3" t="s">
        <v>1335</v>
      </c>
      <c r="Q40" s="3" t="s">
        <v>83</v>
      </c>
      <c r="R40" s="3" t="s">
        <v>83</v>
      </c>
      <c r="S40" s="3" t="s">
        <v>83</v>
      </c>
      <c r="T40" s="3" t="s">
        <v>121</v>
      </c>
      <c r="U40" s="3" t="s">
        <v>83</v>
      </c>
      <c r="V40" s="3">
        <f>-(0.06 %)</f>
        <v>-5.9999999999999995E-4</v>
      </c>
      <c r="W40" s="3" t="s">
        <v>86</v>
      </c>
      <c r="X40" s="3" t="s">
        <v>1040</v>
      </c>
      <c r="Y40" s="3" t="s">
        <v>83</v>
      </c>
      <c r="Z40" s="3" t="s">
        <v>83</v>
      </c>
      <c r="AA40" s="3" t="s">
        <v>83</v>
      </c>
      <c r="AB40" s="3" t="s">
        <v>186</v>
      </c>
      <c r="AC40" s="3" t="s">
        <v>83</v>
      </c>
      <c r="AD40" s="3">
        <f>-(0.22 %)</f>
        <v>-2.2000000000000001E-3</v>
      </c>
      <c r="AE40" s="3" t="s">
        <v>86</v>
      </c>
      <c r="AF40" s="3" t="s">
        <v>83</v>
      </c>
      <c r="AG40" s="3" t="s">
        <v>83</v>
      </c>
      <c r="AH40" s="3" t="s">
        <v>83</v>
      </c>
      <c r="AI40" s="3" t="s">
        <v>83</v>
      </c>
      <c r="AJ40" s="3" t="s">
        <v>842</v>
      </c>
      <c r="AK40" s="3" t="s">
        <v>842</v>
      </c>
      <c r="AL40" s="3" t="s">
        <v>83</v>
      </c>
      <c r="AM40" s="3" t="s">
        <v>83</v>
      </c>
      <c r="AN40" s="3" t="s">
        <v>179</v>
      </c>
      <c r="AO40" s="3" t="s">
        <v>179</v>
      </c>
      <c r="AP40" s="3" t="s">
        <v>86</v>
      </c>
      <c r="AQ40" s="3" t="s">
        <v>86</v>
      </c>
      <c r="AR40" s="3" t="s">
        <v>83</v>
      </c>
      <c r="AS40" s="3" t="s">
        <v>83</v>
      </c>
      <c r="AT40" s="3" t="s">
        <v>83</v>
      </c>
      <c r="AU40" s="3" t="s">
        <v>83</v>
      </c>
      <c r="AV40" s="8">
        <v>0</v>
      </c>
      <c r="AW40" s="8">
        <v>0</v>
      </c>
      <c r="AX40" s="8">
        <v>0</v>
      </c>
      <c r="AY40" s="8">
        <v>0</v>
      </c>
      <c r="AZ40" s="2"/>
    </row>
    <row r="41" spans="4:52" x14ac:dyDescent="0.2">
      <c r="D41" s="1" t="s">
        <v>5140</v>
      </c>
      <c r="E41" s="3" t="s">
        <v>76</v>
      </c>
      <c r="F41" s="3" t="s">
        <v>5141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0.8208333333333333</v>
      </c>
      <c r="N41" s="3" t="s">
        <v>5142</v>
      </c>
      <c r="O41" s="2"/>
      <c r="P41" s="3" t="s">
        <v>1254</v>
      </c>
      <c r="Q41" s="3" t="s">
        <v>83</v>
      </c>
      <c r="R41" s="3" t="s">
        <v>494</v>
      </c>
      <c r="S41" s="3" t="s">
        <v>83</v>
      </c>
      <c r="T41" s="3" t="s">
        <v>186</v>
      </c>
      <c r="U41" s="3" t="s">
        <v>83</v>
      </c>
      <c r="V41" s="3">
        <f>-(0.09 %)</f>
        <v>-8.9999999999999998E-4</v>
      </c>
      <c r="W41" s="3" t="s">
        <v>86</v>
      </c>
      <c r="X41" s="3" t="s">
        <v>1599</v>
      </c>
      <c r="Y41" s="3" t="s">
        <v>5143</v>
      </c>
      <c r="Z41" s="3" t="s">
        <v>759</v>
      </c>
      <c r="AA41" s="3" t="s">
        <v>721</v>
      </c>
      <c r="AB41" s="3" t="s">
        <v>194</v>
      </c>
      <c r="AC41" s="3" t="s">
        <v>133</v>
      </c>
      <c r="AD41" s="3" t="s">
        <v>5144</v>
      </c>
      <c r="AE41" s="3" t="s">
        <v>2561</v>
      </c>
      <c r="AF41" s="3" t="s">
        <v>83</v>
      </c>
      <c r="AG41" s="3" t="s">
        <v>290</v>
      </c>
      <c r="AH41" s="3" t="s">
        <v>118</v>
      </c>
      <c r="AI41" s="3" t="s">
        <v>393</v>
      </c>
      <c r="AJ41" s="3" t="s">
        <v>842</v>
      </c>
      <c r="AK41" s="3" t="s">
        <v>842</v>
      </c>
      <c r="AL41" s="3" t="s">
        <v>216</v>
      </c>
      <c r="AM41" s="3" t="s">
        <v>216</v>
      </c>
      <c r="AN41" s="3" t="s">
        <v>179</v>
      </c>
      <c r="AO41" s="3" t="s">
        <v>179</v>
      </c>
      <c r="AP41" s="3" t="s">
        <v>86</v>
      </c>
      <c r="AQ41" s="3" t="s">
        <v>86</v>
      </c>
      <c r="AR41" s="3" t="s">
        <v>1920</v>
      </c>
      <c r="AS41" s="3" t="s">
        <v>1920</v>
      </c>
      <c r="AT41" s="3" t="s">
        <v>102</v>
      </c>
      <c r="AU41" s="3" t="s">
        <v>102</v>
      </c>
      <c r="AV41" s="8">
        <v>0.11</v>
      </c>
      <c r="AW41" s="8">
        <v>0.15</v>
      </c>
      <c r="AX41" s="8">
        <v>0.2</v>
      </c>
      <c r="AY41" s="8">
        <v>0.42</v>
      </c>
      <c r="AZ41" s="2"/>
    </row>
    <row r="42" spans="4:52" x14ac:dyDescent="0.2">
      <c r="D42" s="1" t="s">
        <v>1464</v>
      </c>
      <c r="E42" s="3" t="s">
        <v>76</v>
      </c>
      <c r="F42" s="3" t="s">
        <v>4472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0.82152777777777775</v>
      </c>
      <c r="N42" s="3" t="s">
        <v>5145</v>
      </c>
      <c r="O42" s="2"/>
      <c r="P42" s="3" t="s">
        <v>1336</v>
      </c>
      <c r="Q42" s="3" t="s">
        <v>83</v>
      </c>
      <c r="R42" s="3" t="s">
        <v>185</v>
      </c>
      <c r="S42" s="3" t="s">
        <v>83</v>
      </c>
      <c r="T42" s="3" t="s">
        <v>85</v>
      </c>
      <c r="U42" s="3" t="s">
        <v>83</v>
      </c>
      <c r="V42" s="3" t="s">
        <v>2049</v>
      </c>
      <c r="W42" s="3" t="s">
        <v>86</v>
      </c>
      <c r="X42" s="3" t="s">
        <v>518</v>
      </c>
      <c r="Y42" s="3" t="s">
        <v>83</v>
      </c>
      <c r="Z42" s="3" t="s">
        <v>434</v>
      </c>
      <c r="AA42" s="3" t="s">
        <v>83</v>
      </c>
      <c r="AB42" s="3" t="s">
        <v>138</v>
      </c>
      <c r="AC42" s="3" t="s">
        <v>83</v>
      </c>
      <c r="AD42" s="3" t="s">
        <v>5146</v>
      </c>
      <c r="AE42" s="3" t="s">
        <v>86</v>
      </c>
      <c r="AF42" s="3" t="s">
        <v>913</v>
      </c>
      <c r="AG42" s="3" t="s">
        <v>83</v>
      </c>
      <c r="AH42" s="3" t="s">
        <v>118</v>
      </c>
      <c r="AI42" s="3" t="s">
        <v>83</v>
      </c>
      <c r="AJ42" s="3" t="s">
        <v>1012</v>
      </c>
      <c r="AK42" s="3" t="s">
        <v>1012</v>
      </c>
      <c r="AL42" s="3" t="s">
        <v>263</v>
      </c>
      <c r="AM42" s="3" t="s">
        <v>263</v>
      </c>
      <c r="AN42" s="3" t="s">
        <v>138</v>
      </c>
      <c r="AO42" s="3" t="s">
        <v>138</v>
      </c>
      <c r="AP42" s="3" t="s">
        <v>86</v>
      </c>
      <c r="AQ42" s="3" t="s">
        <v>86</v>
      </c>
      <c r="AR42" s="3" t="s">
        <v>83</v>
      </c>
      <c r="AS42" s="3" t="s">
        <v>83</v>
      </c>
      <c r="AT42" s="3" t="s">
        <v>102</v>
      </c>
      <c r="AU42" s="3" t="s">
        <v>102</v>
      </c>
      <c r="AV42" s="8">
        <v>0.04</v>
      </c>
      <c r="AW42" s="8">
        <v>0.04</v>
      </c>
      <c r="AX42" s="8">
        <v>0.05</v>
      </c>
      <c r="AY42" s="8">
        <v>0.06</v>
      </c>
      <c r="AZ42" s="2"/>
    </row>
    <row r="43" spans="4:52" x14ac:dyDescent="0.2">
      <c r="D43" s="1" t="s">
        <v>4093</v>
      </c>
      <c r="E43" s="3" t="s">
        <v>76</v>
      </c>
      <c r="F43" s="3" t="s">
        <v>536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0.8256944444444444</v>
      </c>
      <c r="N43" s="3" t="s">
        <v>5147</v>
      </c>
      <c r="O43" s="2"/>
      <c r="P43" s="3" t="s">
        <v>1324</v>
      </c>
      <c r="Q43" s="3" t="s">
        <v>566</v>
      </c>
      <c r="R43" s="3" t="s">
        <v>196</v>
      </c>
      <c r="S43" s="3" t="s">
        <v>391</v>
      </c>
      <c r="T43" s="3" t="s">
        <v>186</v>
      </c>
      <c r="U43" s="3" t="s">
        <v>186</v>
      </c>
      <c r="V43" s="3" t="s">
        <v>86</v>
      </c>
      <c r="W43" s="3" t="s">
        <v>86</v>
      </c>
      <c r="X43" s="3" t="s">
        <v>286</v>
      </c>
      <c r="Y43" s="3" t="s">
        <v>83</v>
      </c>
      <c r="Z43" s="3" t="s">
        <v>400</v>
      </c>
      <c r="AA43" s="3" t="s">
        <v>83</v>
      </c>
      <c r="AB43" s="3" t="s">
        <v>179</v>
      </c>
      <c r="AC43" s="3" t="s">
        <v>83</v>
      </c>
      <c r="AD43" s="3" t="s">
        <v>86</v>
      </c>
      <c r="AE43" s="3" t="s">
        <v>86</v>
      </c>
      <c r="AF43" s="3" t="s">
        <v>1225</v>
      </c>
      <c r="AG43" s="3" t="s">
        <v>83</v>
      </c>
      <c r="AH43" s="3" t="s">
        <v>155</v>
      </c>
      <c r="AI43" s="3" t="s">
        <v>83</v>
      </c>
      <c r="AJ43" s="3" t="s">
        <v>363</v>
      </c>
      <c r="AK43" s="3" t="s">
        <v>363</v>
      </c>
      <c r="AL43" s="3" t="s">
        <v>400</v>
      </c>
      <c r="AM43" s="3" t="s">
        <v>400</v>
      </c>
      <c r="AN43" s="3" t="s">
        <v>179</v>
      </c>
      <c r="AO43" s="3" t="s">
        <v>179</v>
      </c>
      <c r="AP43" s="3" t="s">
        <v>86</v>
      </c>
      <c r="AQ43" s="3" t="s">
        <v>86</v>
      </c>
      <c r="AR43" s="3" t="s">
        <v>1920</v>
      </c>
      <c r="AS43" s="3" t="s">
        <v>1920</v>
      </c>
      <c r="AT43" s="3" t="s">
        <v>362</v>
      </c>
      <c r="AU43" s="3" t="s">
        <v>362</v>
      </c>
      <c r="AV43" s="8">
        <v>0.03</v>
      </c>
      <c r="AW43" s="8">
        <v>0.05</v>
      </c>
      <c r="AX43" s="8">
        <v>0.08</v>
      </c>
      <c r="AY43" s="8">
        <v>0.18</v>
      </c>
      <c r="AZ43" s="2"/>
    </row>
    <row r="44" spans="4:52" x14ac:dyDescent="0.2">
      <c r="D44" s="1" t="s">
        <v>1768</v>
      </c>
      <c r="E44" s="3" t="s">
        <v>76</v>
      </c>
      <c r="F44" s="3" t="s">
        <v>1123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0.82638888888888884</v>
      </c>
      <c r="N44" s="3" t="s">
        <v>5148</v>
      </c>
      <c r="O44" s="2"/>
      <c r="P44" s="3" t="s">
        <v>1363</v>
      </c>
      <c r="Q44" s="3" t="s">
        <v>1420</v>
      </c>
      <c r="R44" s="3" t="s">
        <v>420</v>
      </c>
      <c r="S44" s="3" t="s">
        <v>144</v>
      </c>
      <c r="T44" s="3" t="s">
        <v>121</v>
      </c>
      <c r="U44" s="3" t="s">
        <v>133</v>
      </c>
      <c r="V44" s="3">
        <f>-(0.05 %)</f>
        <v>-5.0000000000000001E-4</v>
      </c>
      <c r="W44" s="3" t="s">
        <v>86</v>
      </c>
      <c r="X44" s="3" t="s">
        <v>1788</v>
      </c>
      <c r="Y44" s="3" t="s">
        <v>83</v>
      </c>
      <c r="Z44" s="3" t="s">
        <v>426</v>
      </c>
      <c r="AA44" s="3" t="s">
        <v>83</v>
      </c>
      <c r="AB44" s="3" t="s">
        <v>121</v>
      </c>
      <c r="AC44" s="3" t="s">
        <v>83</v>
      </c>
      <c r="AD44" s="3">
        <f>-(0.09 %)</f>
        <v>-8.9999999999999998E-4</v>
      </c>
      <c r="AE44" s="3" t="s">
        <v>86</v>
      </c>
      <c r="AF44" s="3" t="s">
        <v>154</v>
      </c>
      <c r="AG44" s="3" t="s">
        <v>83</v>
      </c>
      <c r="AH44" s="3" t="s">
        <v>432</v>
      </c>
      <c r="AI44" s="3" t="s">
        <v>83</v>
      </c>
      <c r="AJ44" s="3" t="s">
        <v>207</v>
      </c>
      <c r="AK44" s="3" t="s">
        <v>207</v>
      </c>
      <c r="AL44" s="3" t="s">
        <v>426</v>
      </c>
      <c r="AM44" s="3" t="s">
        <v>426</v>
      </c>
      <c r="AN44" s="3" t="s">
        <v>186</v>
      </c>
      <c r="AO44" s="3" t="s">
        <v>186</v>
      </c>
      <c r="AP44" s="3" t="s">
        <v>86</v>
      </c>
      <c r="AQ44" s="3" t="s">
        <v>86</v>
      </c>
      <c r="AR44" s="3" t="s">
        <v>1920</v>
      </c>
      <c r="AS44" s="3" t="s">
        <v>1920</v>
      </c>
      <c r="AT44" s="3" t="s">
        <v>362</v>
      </c>
      <c r="AU44" s="3" t="s">
        <v>362</v>
      </c>
      <c r="AV44" s="8">
        <v>0.09</v>
      </c>
      <c r="AW44" s="8">
        <v>0.11</v>
      </c>
      <c r="AX44" s="8">
        <v>0.14000000000000001</v>
      </c>
      <c r="AY44" s="8">
        <v>0.57999999999999996</v>
      </c>
      <c r="AZ44" s="2"/>
    </row>
    <row r="45" spans="4:52" x14ac:dyDescent="0.2">
      <c r="D45" s="1" t="s">
        <v>5149</v>
      </c>
      <c r="E45" s="3" t="s">
        <v>76</v>
      </c>
      <c r="F45" s="3" t="s">
        <v>5150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0.83750000000000002</v>
      </c>
      <c r="N45" s="3" t="s">
        <v>5151</v>
      </c>
      <c r="O45" s="2"/>
      <c r="P45" s="3" t="s">
        <v>83</v>
      </c>
      <c r="Q45" s="3" t="s">
        <v>83</v>
      </c>
      <c r="R45" s="3" t="s">
        <v>83</v>
      </c>
      <c r="S45" s="3" t="s">
        <v>83</v>
      </c>
      <c r="T45" s="3" t="s">
        <v>83</v>
      </c>
      <c r="U45" s="3" t="s">
        <v>83</v>
      </c>
      <c r="V45" s="3" t="s">
        <v>86</v>
      </c>
      <c r="W45" s="3" t="s">
        <v>86</v>
      </c>
      <c r="X45" s="3" t="s">
        <v>2241</v>
      </c>
      <c r="Y45" s="3" t="s">
        <v>83</v>
      </c>
      <c r="Z45" s="3" t="s">
        <v>703</v>
      </c>
      <c r="AA45" s="3" t="s">
        <v>83</v>
      </c>
      <c r="AB45" s="3" t="s">
        <v>133</v>
      </c>
      <c r="AC45" s="3" t="s">
        <v>83</v>
      </c>
      <c r="AD45" s="3" t="s">
        <v>86</v>
      </c>
      <c r="AE45" s="3" t="s">
        <v>86</v>
      </c>
      <c r="AF45" s="3" t="s">
        <v>101</v>
      </c>
      <c r="AG45" s="3" t="s">
        <v>83</v>
      </c>
      <c r="AH45" s="3" t="s">
        <v>156</v>
      </c>
      <c r="AI45" s="3" t="s">
        <v>83</v>
      </c>
      <c r="AJ45" s="3" t="s">
        <v>690</v>
      </c>
      <c r="AK45" s="3" t="s">
        <v>690</v>
      </c>
      <c r="AL45" s="3" t="s">
        <v>400</v>
      </c>
      <c r="AM45" s="3" t="s">
        <v>400</v>
      </c>
      <c r="AN45" s="3" t="s">
        <v>194</v>
      </c>
      <c r="AO45" s="3" t="s">
        <v>194</v>
      </c>
      <c r="AP45" s="3" t="s">
        <v>86</v>
      </c>
      <c r="AQ45" s="3" t="s">
        <v>86</v>
      </c>
      <c r="AR45" s="3" t="s">
        <v>1920</v>
      </c>
      <c r="AS45" s="3" t="s">
        <v>1920</v>
      </c>
      <c r="AT45" s="3" t="s">
        <v>107</v>
      </c>
      <c r="AU45" s="3" t="s">
        <v>107</v>
      </c>
      <c r="AV45" s="8">
        <v>0</v>
      </c>
      <c r="AW45" s="8">
        <v>0.01</v>
      </c>
      <c r="AX45" s="8">
        <v>0.01</v>
      </c>
      <c r="AY45" s="8">
        <v>0.17</v>
      </c>
      <c r="AZ45" s="2"/>
    </row>
    <row r="46" spans="4:52" x14ac:dyDescent="0.2">
      <c r="D46" s="1" t="s">
        <v>5152</v>
      </c>
      <c r="E46" s="3" t="s">
        <v>76</v>
      </c>
      <c r="F46" s="3" t="s">
        <v>88</v>
      </c>
      <c r="G46" s="3" t="s">
        <v>78</v>
      </c>
      <c r="H46" s="2"/>
      <c r="I46" s="2"/>
      <c r="J46" s="2"/>
      <c r="K46" s="3" t="s">
        <v>79</v>
      </c>
      <c r="L46" s="3" t="s">
        <v>80</v>
      </c>
      <c r="M46" s="6">
        <v>0.84236111111111101</v>
      </c>
      <c r="N46" s="3" t="s">
        <v>5153</v>
      </c>
      <c r="O46" s="2"/>
      <c r="P46" s="3" t="s">
        <v>2212</v>
      </c>
      <c r="Q46" s="3" t="s">
        <v>1012</v>
      </c>
      <c r="R46" s="3" t="s">
        <v>1259</v>
      </c>
      <c r="S46" s="3" t="s">
        <v>1200</v>
      </c>
      <c r="T46" s="3" t="s">
        <v>121</v>
      </c>
      <c r="U46" s="3" t="s">
        <v>151</v>
      </c>
      <c r="V46" s="3">
        <f>-(0.34 %)</f>
        <v>-3.4000000000000002E-3</v>
      </c>
      <c r="W46" s="3" t="s">
        <v>86</v>
      </c>
      <c r="X46" s="3" t="s">
        <v>3668</v>
      </c>
      <c r="Y46" s="3" t="s">
        <v>4634</v>
      </c>
      <c r="Z46" s="3" t="s">
        <v>1259</v>
      </c>
      <c r="AA46" s="3" t="s">
        <v>909</v>
      </c>
      <c r="AB46" s="3" t="s">
        <v>186</v>
      </c>
      <c r="AC46" s="3" t="s">
        <v>151</v>
      </c>
      <c r="AD46" s="3" t="s">
        <v>86</v>
      </c>
      <c r="AE46" s="3" t="s">
        <v>86</v>
      </c>
      <c r="AF46" s="3" t="s">
        <v>154</v>
      </c>
      <c r="AG46" s="3" t="s">
        <v>154</v>
      </c>
      <c r="AH46" s="3" t="s">
        <v>183</v>
      </c>
      <c r="AI46" s="3" t="s">
        <v>1583</v>
      </c>
      <c r="AJ46" s="3" t="s">
        <v>679</v>
      </c>
      <c r="AK46" s="3" t="s">
        <v>679</v>
      </c>
      <c r="AL46" s="3" t="s">
        <v>1259</v>
      </c>
      <c r="AM46" s="3" t="s">
        <v>1259</v>
      </c>
      <c r="AN46" s="3" t="s">
        <v>186</v>
      </c>
      <c r="AO46" s="3" t="s">
        <v>186</v>
      </c>
      <c r="AP46" s="3" t="s">
        <v>86</v>
      </c>
      <c r="AQ46" s="3" t="s">
        <v>86</v>
      </c>
      <c r="AR46" s="3" t="s">
        <v>1920</v>
      </c>
      <c r="AS46" s="3" t="s">
        <v>1920</v>
      </c>
      <c r="AT46" s="3" t="s">
        <v>102</v>
      </c>
      <c r="AU46" s="3" t="s">
        <v>102</v>
      </c>
      <c r="AV46" s="8">
        <v>7.0000000000000007E-2</v>
      </c>
      <c r="AW46" s="8">
        <v>7.0000000000000007E-2</v>
      </c>
      <c r="AX46" s="8">
        <v>0.09</v>
      </c>
      <c r="AY46" s="8">
        <v>0.2</v>
      </c>
      <c r="AZ46" s="2"/>
    </row>
    <row r="47" spans="4:52" x14ac:dyDescent="0.2">
      <c r="D47" s="1" t="s">
        <v>5154</v>
      </c>
      <c r="E47" s="3" t="s">
        <v>920</v>
      </c>
      <c r="F47" s="3" t="s">
        <v>88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0.85</v>
      </c>
      <c r="N47" s="3" t="s">
        <v>5155</v>
      </c>
      <c r="O47" s="2"/>
      <c r="P47" s="3" t="s">
        <v>83</v>
      </c>
      <c r="Q47" s="3" t="s">
        <v>83</v>
      </c>
      <c r="R47" s="3" t="s">
        <v>83</v>
      </c>
      <c r="S47" s="3" t="s">
        <v>83</v>
      </c>
      <c r="T47" s="3" t="s">
        <v>83</v>
      </c>
      <c r="U47" s="3" t="s">
        <v>83</v>
      </c>
      <c r="V47" s="3" t="s">
        <v>86</v>
      </c>
      <c r="W47" s="3" t="s">
        <v>86</v>
      </c>
      <c r="X47" s="3" t="s">
        <v>1217</v>
      </c>
      <c r="Y47" s="3" t="s">
        <v>83</v>
      </c>
      <c r="Z47" s="3" t="s">
        <v>269</v>
      </c>
      <c r="AA47" s="3" t="s">
        <v>83</v>
      </c>
      <c r="AB47" s="3" t="s">
        <v>759</v>
      </c>
      <c r="AC47" s="3" t="s">
        <v>83</v>
      </c>
      <c r="AD47" s="3" t="s">
        <v>86</v>
      </c>
      <c r="AE47" s="3" t="s">
        <v>86</v>
      </c>
      <c r="AF47" s="3" t="s">
        <v>1225</v>
      </c>
      <c r="AG47" s="3" t="s">
        <v>83</v>
      </c>
      <c r="AH47" s="3" t="s">
        <v>155</v>
      </c>
      <c r="AI47" s="3" t="s">
        <v>83</v>
      </c>
      <c r="AJ47" s="3" t="s">
        <v>1347</v>
      </c>
      <c r="AK47" s="3" t="s">
        <v>1347</v>
      </c>
      <c r="AL47" s="3" t="s">
        <v>280</v>
      </c>
      <c r="AM47" s="3" t="s">
        <v>280</v>
      </c>
      <c r="AN47" s="3" t="s">
        <v>151</v>
      </c>
      <c r="AO47" s="3" t="s">
        <v>151</v>
      </c>
      <c r="AP47" s="3" t="s">
        <v>86</v>
      </c>
      <c r="AQ47" s="3" t="s">
        <v>86</v>
      </c>
      <c r="AR47" s="3" t="s">
        <v>1920</v>
      </c>
      <c r="AS47" s="3" t="s">
        <v>1920</v>
      </c>
      <c r="AT47" s="3" t="s">
        <v>102</v>
      </c>
      <c r="AU47" s="3" t="s">
        <v>102</v>
      </c>
      <c r="AV47" s="8">
        <v>0</v>
      </c>
      <c r="AW47" s="8">
        <v>0</v>
      </c>
      <c r="AX47" s="8">
        <v>0</v>
      </c>
      <c r="AY47" s="8">
        <v>0</v>
      </c>
      <c r="AZ47" s="2"/>
    </row>
    <row r="48" spans="4:52" x14ac:dyDescent="0.2">
      <c r="D48" s="1" t="s">
        <v>5156</v>
      </c>
      <c r="E48" s="3" t="s">
        <v>76</v>
      </c>
      <c r="F48" s="3" t="s">
        <v>88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0.85069444444444453</v>
      </c>
      <c r="N48" s="3" t="s">
        <v>5157</v>
      </c>
      <c r="O48" s="2"/>
      <c r="P48" s="3" t="s">
        <v>3849</v>
      </c>
      <c r="Q48" s="3" t="s">
        <v>83</v>
      </c>
      <c r="R48" s="3" t="s">
        <v>192</v>
      </c>
      <c r="S48" s="3" t="s">
        <v>83</v>
      </c>
      <c r="T48" s="3" t="s">
        <v>392</v>
      </c>
      <c r="U48" s="3" t="s">
        <v>83</v>
      </c>
      <c r="V48" s="3" t="s">
        <v>5158</v>
      </c>
      <c r="W48" s="3" t="s">
        <v>86</v>
      </c>
      <c r="X48" s="3" t="s">
        <v>191</v>
      </c>
      <c r="Y48" s="3" t="s">
        <v>1216</v>
      </c>
      <c r="Z48" s="3" t="s">
        <v>305</v>
      </c>
      <c r="AA48" s="3" t="s">
        <v>339</v>
      </c>
      <c r="AB48" s="3" t="s">
        <v>490</v>
      </c>
      <c r="AC48" s="3" t="s">
        <v>151</v>
      </c>
      <c r="AD48" s="3" t="s">
        <v>5159</v>
      </c>
      <c r="AE48" s="3" t="s">
        <v>86</v>
      </c>
      <c r="AF48" s="3" t="s">
        <v>83</v>
      </c>
      <c r="AG48" s="3" t="s">
        <v>913</v>
      </c>
      <c r="AH48" s="3" t="s">
        <v>83</v>
      </c>
      <c r="AI48" s="3" t="s">
        <v>155</v>
      </c>
      <c r="AJ48" s="3" t="s">
        <v>268</v>
      </c>
      <c r="AK48" s="3" t="s">
        <v>268</v>
      </c>
      <c r="AL48" s="3" t="s">
        <v>244</v>
      </c>
      <c r="AM48" s="3" t="s">
        <v>244</v>
      </c>
      <c r="AN48" s="3" t="s">
        <v>529</v>
      </c>
      <c r="AO48" s="3" t="s">
        <v>529</v>
      </c>
      <c r="AP48" s="3" t="s">
        <v>86</v>
      </c>
      <c r="AQ48" s="3" t="s">
        <v>86</v>
      </c>
      <c r="AR48" s="3" t="s">
        <v>1920</v>
      </c>
      <c r="AS48" s="3" t="s">
        <v>1920</v>
      </c>
      <c r="AT48" s="3" t="s">
        <v>102</v>
      </c>
      <c r="AU48" s="3" t="s">
        <v>102</v>
      </c>
      <c r="AV48" s="8">
        <v>0.03</v>
      </c>
      <c r="AW48" s="8">
        <v>0.04</v>
      </c>
      <c r="AX48" s="8">
        <v>0.06</v>
      </c>
      <c r="AY48" s="8">
        <v>0.2</v>
      </c>
      <c r="AZ48" s="2"/>
    </row>
    <row r="49" spans="4:52" x14ac:dyDescent="0.2">
      <c r="D49" s="1" t="s">
        <v>1099</v>
      </c>
      <c r="E49" s="3" t="s">
        <v>76</v>
      </c>
      <c r="F49" s="3" t="s">
        <v>88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0.85069444444444453</v>
      </c>
      <c r="N49" s="3" t="s">
        <v>5160</v>
      </c>
      <c r="O49" s="2"/>
      <c r="P49" s="3" t="s">
        <v>2887</v>
      </c>
      <c r="Q49" s="3" t="s">
        <v>83</v>
      </c>
      <c r="R49" s="3" t="s">
        <v>434</v>
      </c>
      <c r="S49" s="3" t="s">
        <v>83</v>
      </c>
      <c r="T49" s="3" t="s">
        <v>347</v>
      </c>
      <c r="U49" s="3" t="s">
        <v>83</v>
      </c>
      <c r="V49" s="3" t="s">
        <v>5161</v>
      </c>
      <c r="W49" s="3" t="s">
        <v>86</v>
      </c>
      <c r="X49" s="3" t="s">
        <v>279</v>
      </c>
      <c r="Y49" s="3" t="s">
        <v>2867</v>
      </c>
      <c r="Z49" s="3" t="s">
        <v>263</v>
      </c>
      <c r="AA49" s="3" t="s">
        <v>558</v>
      </c>
      <c r="AB49" s="3" t="s">
        <v>426</v>
      </c>
      <c r="AC49" s="3" t="s">
        <v>529</v>
      </c>
      <c r="AD49" s="3" t="s">
        <v>5162</v>
      </c>
      <c r="AE49" s="3" t="s">
        <v>5163</v>
      </c>
      <c r="AF49" s="3" t="s">
        <v>83</v>
      </c>
      <c r="AG49" s="3" t="s">
        <v>913</v>
      </c>
      <c r="AH49" s="3" t="s">
        <v>139</v>
      </c>
      <c r="AI49" s="3" t="s">
        <v>155</v>
      </c>
      <c r="AJ49" s="3" t="s">
        <v>1377</v>
      </c>
      <c r="AK49" s="3" t="s">
        <v>1377</v>
      </c>
      <c r="AL49" s="3" t="s">
        <v>149</v>
      </c>
      <c r="AM49" s="3" t="s">
        <v>149</v>
      </c>
      <c r="AN49" s="3" t="s">
        <v>112</v>
      </c>
      <c r="AO49" s="3" t="s">
        <v>112</v>
      </c>
      <c r="AP49" s="3" t="s">
        <v>86</v>
      </c>
      <c r="AQ49" s="3" t="s">
        <v>86</v>
      </c>
      <c r="AR49" s="3" t="s">
        <v>136</v>
      </c>
      <c r="AS49" s="3" t="s">
        <v>136</v>
      </c>
      <c r="AT49" s="3" t="s">
        <v>139</v>
      </c>
      <c r="AU49" s="3" t="s">
        <v>139</v>
      </c>
      <c r="AV49" s="8">
        <v>0.04</v>
      </c>
      <c r="AW49" s="8">
        <v>0.05</v>
      </c>
      <c r="AX49" s="8">
        <v>7.0000000000000007E-2</v>
      </c>
      <c r="AY49" s="8">
        <v>0.24</v>
      </c>
      <c r="AZ49" s="2"/>
    </row>
    <row r="50" spans="4:52" x14ac:dyDescent="0.2">
      <c r="D50" s="1" t="s">
        <v>1380</v>
      </c>
      <c r="E50" s="3" t="s">
        <v>76</v>
      </c>
      <c r="F50" s="3" t="s">
        <v>845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0.85625000000000007</v>
      </c>
      <c r="N50" s="3" t="s">
        <v>5164</v>
      </c>
      <c r="O50" s="2"/>
      <c r="P50" s="3" t="s">
        <v>1599</v>
      </c>
      <c r="Q50" s="3" t="s">
        <v>83</v>
      </c>
      <c r="R50" s="3" t="s">
        <v>863</v>
      </c>
      <c r="S50" s="3" t="s">
        <v>83</v>
      </c>
      <c r="T50" s="3" t="s">
        <v>133</v>
      </c>
      <c r="U50" s="3" t="s">
        <v>83</v>
      </c>
      <c r="V50" s="3">
        <f>-(1.8 %)</f>
        <v>-1.8000000000000002E-2</v>
      </c>
      <c r="W50" s="3" t="s">
        <v>86</v>
      </c>
      <c r="X50" s="3" t="s">
        <v>1361</v>
      </c>
      <c r="Y50" s="3" t="s">
        <v>83</v>
      </c>
      <c r="Z50" s="3" t="s">
        <v>919</v>
      </c>
      <c r="AA50" s="3" t="s">
        <v>83</v>
      </c>
      <c r="AB50" s="3" t="s">
        <v>133</v>
      </c>
      <c r="AC50" s="3" t="s">
        <v>83</v>
      </c>
      <c r="AD50" s="3" t="s">
        <v>5165</v>
      </c>
      <c r="AE50" s="3" t="s">
        <v>86</v>
      </c>
      <c r="AF50" s="3" t="s">
        <v>2563</v>
      </c>
      <c r="AG50" s="3" t="s">
        <v>83</v>
      </c>
      <c r="AH50" s="3" t="s">
        <v>155</v>
      </c>
      <c r="AI50" s="3" t="s">
        <v>83</v>
      </c>
      <c r="AJ50" s="3" t="s">
        <v>83</v>
      </c>
      <c r="AK50" s="3" t="s">
        <v>83</v>
      </c>
      <c r="AL50" s="3" t="s">
        <v>83</v>
      </c>
      <c r="AM50" s="3" t="s">
        <v>83</v>
      </c>
      <c r="AN50" s="3" t="s">
        <v>83</v>
      </c>
      <c r="AO50" s="3" t="s">
        <v>83</v>
      </c>
      <c r="AP50" s="3" t="s">
        <v>86</v>
      </c>
      <c r="AQ50" s="3" t="s">
        <v>86</v>
      </c>
      <c r="AR50" s="3" t="s">
        <v>83</v>
      </c>
      <c r="AS50" s="3" t="s">
        <v>83</v>
      </c>
      <c r="AT50" s="3" t="s">
        <v>83</v>
      </c>
      <c r="AU50" s="3" t="s">
        <v>83</v>
      </c>
      <c r="AV50" s="8">
        <v>0</v>
      </c>
      <c r="AW50" s="8">
        <v>0.01</v>
      </c>
      <c r="AX50" s="8">
        <v>0.02</v>
      </c>
      <c r="AY50" s="8">
        <v>0.19</v>
      </c>
      <c r="AZ50" s="2"/>
    </row>
  </sheetData>
  <mergeCells count="1">
    <mergeCell ref="A3:B3"/>
  </mergeCells>
  <conditionalFormatting sqref="D1:D1048576">
    <cfRule type="duplicateValues" dxfId="9" priority="1"/>
  </conditionalFormatting>
  <hyperlinks>
    <hyperlink ref="F2" r:id="rId1" display="mailto:genorthix@yahoo.com" xr:uid="{D51EA3DD-3484-DD44-8E56-DAF6B42AD598}"/>
    <hyperlink ref="D11" r:id="rId2" display="mailto:long12short4@gmail.com" xr:uid="{C226FFE8-D0A6-0F46-B88F-2DD2C22D1B03}"/>
    <hyperlink ref="N11" r:id="rId3" display="mailto:long12short4@gmail.com" xr:uid="{D7F57102-3AE4-DC45-9287-01414857692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FBA4-0FA4-5841-9302-7DA5D9C04D88}">
  <dimension ref="A1:AZ77"/>
  <sheetViews>
    <sheetView workbookViewId="0">
      <selection activeCell="J31" sqref="J31"/>
    </sheetView>
  </sheetViews>
  <sheetFormatPr baseColWidth="10" defaultRowHeight="16" x14ac:dyDescent="0.2"/>
  <cols>
    <col min="4" max="4" width="35.66406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44258.765972222223</v>
      </c>
      <c r="J2" s="6">
        <v>0.92152777777777783</v>
      </c>
      <c r="K2" s="7">
        <v>0.15582175925925926</v>
      </c>
      <c r="L2" s="3">
        <v>97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4508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4509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73</v>
      </c>
      <c r="D5" s="1" t="s">
        <v>2342</v>
      </c>
      <c r="E5" s="3" t="s">
        <v>76</v>
      </c>
      <c r="F5" s="3" t="s">
        <v>2533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0.76597222222222217</v>
      </c>
      <c r="N5" s="3" t="s">
        <v>2812</v>
      </c>
      <c r="O5" s="2"/>
      <c r="P5" s="3" t="s">
        <v>843</v>
      </c>
      <c r="Q5" s="3" t="s">
        <v>83</v>
      </c>
      <c r="R5" s="3" t="s">
        <v>2537</v>
      </c>
      <c r="S5" s="3" t="s">
        <v>83</v>
      </c>
      <c r="T5" s="3" t="s">
        <v>179</v>
      </c>
      <c r="U5" s="3" t="s">
        <v>83</v>
      </c>
      <c r="V5" s="3" t="s">
        <v>1029</v>
      </c>
      <c r="W5" s="3" t="s">
        <v>86</v>
      </c>
      <c r="X5" s="3" t="s">
        <v>3530</v>
      </c>
      <c r="Y5" s="3" t="s">
        <v>615</v>
      </c>
      <c r="Z5" s="3" t="s">
        <v>2613</v>
      </c>
      <c r="AA5" s="3" t="s">
        <v>1854</v>
      </c>
      <c r="AB5" s="3" t="s">
        <v>179</v>
      </c>
      <c r="AC5" s="3" t="s">
        <v>133</v>
      </c>
      <c r="AD5" s="3" t="s">
        <v>86</v>
      </c>
      <c r="AE5" s="3">
        <f>-(0.01 %)</f>
        <v>-1E-4</v>
      </c>
      <c r="AF5" s="3" t="s">
        <v>83</v>
      </c>
      <c r="AG5" s="3" t="s">
        <v>290</v>
      </c>
      <c r="AH5" s="3" t="s">
        <v>393</v>
      </c>
      <c r="AI5" s="3" t="s">
        <v>1429</v>
      </c>
      <c r="AJ5" s="3" t="s">
        <v>408</v>
      </c>
      <c r="AK5" s="3" t="s">
        <v>408</v>
      </c>
      <c r="AL5" s="3" t="s">
        <v>2613</v>
      </c>
      <c r="AM5" s="3" t="s">
        <v>2613</v>
      </c>
      <c r="AN5" s="3" t="s">
        <v>194</v>
      </c>
      <c r="AO5" s="3" t="s">
        <v>194</v>
      </c>
      <c r="AP5" s="3" t="s">
        <v>86</v>
      </c>
      <c r="AQ5" s="3" t="s">
        <v>86</v>
      </c>
      <c r="AR5" s="3" t="s">
        <v>2299</v>
      </c>
      <c r="AS5" s="3" t="s">
        <v>2299</v>
      </c>
      <c r="AT5" s="3" t="s">
        <v>118</v>
      </c>
      <c r="AU5" s="3" t="s">
        <v>118</v>
      </c>
      <c r="AV5" s="8">
        <v>0.05</v>
      </c>
      <c r="AW5" s="8">
        <v>0.08</v>
      </c>
      <c r="AX5" s="8">
        <v>0.12</v>
      </c>
      <c r="AY5" s="8">
        <v>0.34</v>
      </c>
      <c r="AZ5" s="2"/>
    </row>
    <row r="6" spans="1:52" x14ac:dyDescent="0.2">
      <c r="D6" s="1" t="s">
        <v>4284</v>
      </c>
      <c r="E6" s="3" t="s">
        <v>76</v>
      </c>
      <c r="F6" s="3" t="s">
        <v>4285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0.78402777777777777</v>
      </c>
      <c r="N6" s="3" t="s">
        <v>4286</v>
      </c>
      <c r="O6" s="2"/>
      <c r="P6" s="3" t="s">
        <v>843</v>
      </c>
      <c r="Q6" s="3" t="s">
        <v>83</v>
      </c>
      <c r="R6" s="3" t="s">
        <v>288</v>
      </c>
      <c r="S6" s="3" t="s">
        <v>83</v>
      </c>
      <c r="T6" s="3" t="s">
        <v>179</v>
      </c>
      <c r="U6" s="3" t="s">
        <v>83</v>
      </c>
      <c r="V6" s="3">
        <f>-(0.05 %)</f>
        <v>-5.0000000000000001E-4</v>
      </c>
      <c r="W6" s="3" t="s">
        <v>86</v>
      </c>
      <c r="X6" s="3" t="s">
        <v>1502</v>
      </c>
      <c r="Y6" s="3" t="s">
        <v>83</v>
      </c>
      <c r="Z6" s="3" t="s">
        <v>398</v>
      </c>
      <c r="AA6" s="3" t="s">
        <v>83</v>
      </c>
      <c r="AB6" s="3" t="s">
        <v>194</v>
      </c>
      <c r="AC6" s="3" t="s">
        <v>83</v>
      </c>
      <c r="AD6" s="3" t="s">
        <v>86</v>
      </c>
      <c r="AE6" s="3" t="s">
        <v>86</v>
      </c>
      <c r="AF6" s="3" t="s">
        <v>101</v>
      </c>
      <c r="AG6" s="3" t="s">
        <v>83</v>
      </c>
      <c r="AH6" s="3" t="s">
        <v>118</v>
      </c>
      <c r="AI6" s="3" t="s">
        <v>83</v>
      </c>
      <c r="AJ6" s="3" t="s">
        <v>1462</v>
      </c>
      <c r="AK6" s="3" t="s">
        <v>1462</v>
      </c>
      <c r="AL6" s="3" t="s">
        <v>500</v>
      </c>
      <c r="AM6" s="3" t="s">
        <v>500</v>
      </c>
      <c r="AN6" s="3" t="s">
        <v>179</v>
      </c>
      <c r="AO6" s="3" t="s">
        <v>179</v>
      </c>
      <c r="AP6" s="3" t="s">
        <v>86</v>
      </c>
      <c r="AQ6" s="3" t="s">
        <v>86</v>
      </c>
      <c r="AR6" s="3" t="s">
        <v>2299</v>
      </c>
      <c r="AS6" s="3" t="s">
        <v>2299</v>
      </c>
      <c r="AT6" s="3" t="s">
        <v>118</v>
      </c>
      <c r="AU6" s="3" t="s">
        <v>118</v>
      </c>
      <c r="AV6" s="8">
        <v>0.01</v>
      </c>
      <c r="AW6" s="8">
        <v>0.02</v>
      </c>
      <c r="AX6" s="8">
        <v>0.05</v>
      </c>
      <c r="AY6" s="8">
        <v>0.15</v>
      </c>
      <c r="AZ6" s="2"/>
    </row>
    <row r="7" spans="1:52" x14ac:dyDescent="0.2">
      <c r="D7" s="1" t="s">
        <v>673</v>
      </c>
      <c r="E7" s="3" t="s">
        <v>76</v>
      </c>
      <c r="F7" s="3" t="s">
        <v>674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0.78819444444444453</v>
      </c>
      <c r="N7" s="3" t="s">
        <v>4287</v>
      </c>
      <c r="O7" s="2"/>
      <c r="P7" s="3" t="s">
        <v>843</v>
      </c>
      <c r="Q7" s="3" t="s">
        <v>1868</v>
      </c>
      <c r="R7" s="3" t="s">
        <v>146</v>
      </c>
      <c r="S7" s="3" t="s">
        <v>1026</v>
      </c>
      <c r="T7" s="3" t="s">
        <v>186</v>
      </c>
      <c r="U7" s="3" t="s">
        <v>186</v>
      </c>
      <c r="V7" s="3" t="s">
        <v>86</v>
      </c>
      <c r="W7" s="3" t="s">
        <v>86</v>
      </c>
      <c r="X7" s="3" t="s">
        <v>2356</v>
      </c>
      <c r="Y7" s="3" t="s">
        <v>83</v>
      </c>
      <c r="Z7" s="3" t="s">
        <v>426</v>
      </c>
      <c r="AA7" s="3" t="s">
        <v>83</v>
      </c>
      <c r="AB7" s="3" t="s">
        <v>186</v>
      </c>
      <c r="AC7" s="3" t="s">
        <v>83</v>
      </c>
      <c r="AD7" s="3" t="s">
        <v>86</v>
      </c>
      <c r="AE7" s="3" t="s">
        <v>86</v>
      </c>
      <c r="AF7" s="3" t="s">
        <v>101</v>
      </c>
      <c r="AG7" s="3" t="s">
        <v>83</v>
      </c>
      <c r="AH7" s="3" t="s">
        <v>155</v>
      </c>
      <c r="AI7" s="3" t="s">
        <v>83</v>
      </c>
      <c r="AJ7" s="3" t="s">
        <v>1138</v>
      </c>
      <c r="AK7" s="3" t="s">
        <v>1138</v>
      </c>
      <c r="AL7" s="3" t="s">
        <v>1026</v>
      </c>
      <c r="AM7" s="3" t="s">
        <v>1026</v>
      </c>
      <c r="AN7" s="3" t="s">
        <v>186</v>
      </c>
      <c r="AO7" s="3" t="s">
        <v>186</v>
      </c>
      <c r="AP7" s="3" t="s">
        <v>86</v>
      </c>
      <c r="AQ7" s="3" t="s">
        <v>86</v>
      </c>
      <c r="AR7" s="3" t="s">
        <v>2299</v>
      </c>
      <c r="AS7" s="3" t="s">
        <v>2299</v>
      </c>
      <c r="AT7" s="3" t="s">
        <v>118</v>
      </c>
      <c r="AU7" s="3" t="s">
        <v>118</v>
      </c>
      <c r="AV7" s="8">
        <v>0</v>
      </c>
      <c r="AW7" s="8">
        <v>0.01</v>
      </c>
      <c r="AX7" s="8">
        <v>0.03</v>
      </c>
      <c r="AY7" s="8">
        <v>0.21</v>
      </c>
      <c r="AZ7" s="2"/>
    </row>
    <row r="8" spans="1:52" x14ac:dyDescent="0.2">
      <c r="D8" s="1" t="s">
        <v>704</v>
      </c>
      <c r="E8" s="3" t="s">
        <v>272</v>
      </c>
      <c r="F8" s="3" t="s">
        <v>273</v>
      </c>
      <c r="G8" s="3" t="s">
        <v>89</v>
      </c>
      <c r="H8" s="3" t="s">
        <v>274</v>
      </c>
      <c r="I8" s="3" t="s">
        <v>275</v>
      </c>
      <c r="J8" s="3" t="s">
        <v>2859</v>
      </c>
      <c r="K8" s="3" t="s">
        <v>276</v>
      </c>
      <c r="L8" s="3" t="s">
        <v>80</v>
      </c>
      <c r="M8" s="6">
        <v>0.79375000000000007</v>
      </c>
      <c r="N8" s="3" t="s">
        <v>4288</v>
      </c>
      <c r="O8" s="3" t="s">
        <v>278</v>
      </c>
      <c r="P8" s="3" t="s">
        <v>534</v>
      </c>
      <c r="Q8" s="3" t="s">
        <v>470</v>
      </c>
      <c r="R8" s="3" t="s">
        <v>694</v>
      </c>
      <c r="S8" s="3" t="s">
        <v>494</v>
      </c>
      <c r="T8" s="3" t="s">
        <v>146</v>
      </c>
      <c r="U8" s="3" t="s">
        <v>133</v>
      </c>
      <c r="V8" s="3" t="s">
        <v>4289</v>
      </c>
      <c r="W8" s="3" t="s">
        <v>4290</v>
      </c>
      <c r="X8" s="3" t="s">
        <v>828</v>
      </c>
      <c r="Y8" s="3" t="s">
        <v>3601</v>
      </c>
      <c r="Z8" s="3" t="s">
        <v>630</v>
      </c>
      <c r="AA8" s="3" t="s">
        <v>575</v>
      </c>
      <c r="AB8" s="3" t="s">
        <v>151</v>
      </c>
      <c r="AC8" s="3" t="s">
        <v>529</v>
      </c>
      <c r="AD8" s="3" t="s">
        <v>4291</v>
      </c>
      <c r="AE8" s="3" t="s">
        <v>86</v>
      </c>
      <c r="AF8" s="3" t="s">
        <v>101</v>
      </c>
      <c r="AG8" s="3" t="s">
        <v>83</v>
      </c>
      <c r="AH8" s="3" t="s">
        <v>314</v>
      </c>
      <c r="AI8" s="3" t="s">
        <v>83</v>
      </c>
      <c r="AJ8" s="3" t="s">
        <v>408</v>
      </c>
      <c r="AK8" s="3" t="s">
        <v>408</v>
      </c>
      <c r="AL8" s="3" t="s">
        <v>494</v>
      </c>
      <c r="AM8" s="3" t="s">
        <v>494</v>
      </c>
      <c r="AN8" s="3" t="s">
        <v>151</v>
      </c>
      <c r="AO8" s="3" t="s">
        <v>151</v>
      </c>
      <c r="AP8" s="3" t="s">
        <v>86</v>
      </c>
      <c r="AQ8" s="3" t="s">
        <v>86</v>
      </c>
      <c r="AR8" s="3" t="s">
        <v>2299</v>
      </c>
      <c r="AS8" s="3" t="s">
        <v>2299</v>
      </c>
      <c r="AT8" s="3" t="s">
        <v>118</v>
      </c>
      <c r="AU8" s="3" t="s">
        <v>118</v>
      </c>
      <c r="AV8" s="8">
        <v>0.06</v>
      </c>
      <c r="AW8" s="8">
        <v>0.08</v>
      </c>
      <c r="AX8" s="8">
        <v>0.1</v>
      </c>
      <c r="AY8" s="8">
        <v>0.49</v>
      </c>
      <c r="AZ8" s="2"/>
    </row>
    <row r="9" spans="1:52" x14ac:dyDescent="0.2">
      <c r="D9" s="1" t="s">
        <v>4292</v>
      </c>
      <c r="E9" s="3" t="s">
        <v>76</v>
      </c>
      <c r="F9" s="3" t="s">
        <v>1527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0.80555555555555547</v>
      </c>
      <c r="N9" s="3" t="s">
        <v>4293</v>
      </c>
      <c r="O9" s="2"/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86</v>
      </c>
      <c r="W9" s="3" t="s">
        <v>86</v>
      </c>
      <c r="X9" s="3" t="s">
        <v>4294</v>
      </c>
      <c r="Y9" s="3" t="s">
        <v>83</v>
      </c>
      <c r="Z9" s="3" t="s">
        <v>376</v>
      </c>
      <c r="AA9" s="3" t="s">
        <v>83</v>
      </c>
      <c r="AB9" s="3" t="s">
        <v>678</v>
      </c>
      <c r="AC9" s="3" t="s">
        <v>83</v>
      </c>
      <c r="AD9" s="3" t="s">
        <v>86</v>
      </c>
      <c r="AE9" s="3" t="s">
        <v>86</v>
      </c>
      <c r="AF9" s="3" t="s">
        <v>117</v>
      </c>
      <c r="AG9" s="3" t="s">
        <v>83</v>
      </c>
      <c r="AH9" s="3" t="s">
        <v>155</v>
      </c>
      <c r="AI9" s="3" t="s">
        <v>83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0.03</v>
      </c>
      <c r="AW9" s="8">
        <v>0.03</v>
      </c>
      <c r="AX9" s="8">
        <v>0.05</v>
      </c>
      <c r="AY9" s="8">
        <v>0.18</v>
      </c>
      <c r="AZ9" s="2"/>
    </row>
    <row r="10" spans="1:52" x14ac:dyDescent="0.2">
      <c r="D10" s="1" t="s">
        <v>2226</v>
      </c>
      <c r="E10" s="3" t="s">
        <v>76</v>
      </c>
      <c r="F10" s="3" t="s">
        <v>3820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0.80555555555555547</v>
      </c>
      <c r="N10" s="3" t="s">
        <v>2692</v>
      </c>
      <c r="O10" s="2"/>
      <c r="P10" s="3" t="s">
        <v>757</v>
      </c>
      <c r="Q10" s="3" t="s">
        <v>143</v>
      </c>
      <c r="R10" s="3" t="s">
        <v>333</v>
      </c>
      <c r="S10" s="3" t="s">
        <v>683</v>
      </c>
      <c r="T10" s="3" t="s">
        <v>186</v>
      </c>
      <c r="U10" s="3" t="s">
        <v>112</v>
      </c>
      <c r="V10" s="3">
        <f>-(0.03 %)</f>
        <v>-2.9999999999999997E-4</v>
      </c>
      <c r="W10" s="3" t="s">
        <v>86</v>
      </c>
      <c r="X10" s="3" t="s">
        <v>2973</v>
      </c>
      <c r="Y10" s="3" t="s">
        <v>3202</v>
      </c>
      <c r="Z10" s="3" t="s">
        <v>333</v>
      </c>
      <c r="AA10" s="3" t="s">
        <v>431</v>
      </c>
      <c r="AB10" s="3" t="s">
        <v>186</v>
      </c>
      <c r="AC10" s="3" t="s">
        <v>529</v>
      </c>
      <c r="AD10" s="3">
        <f>-(0.04 %)</f>
        <v>-4.0000000000000002E-4</v>
      </c>
      <c r="AE10" s="3">
        <f>-(0.06 %)</f>
        <v>-5.9999999999999995E-4</v>
      </c>
      <c r="AF10" s="3" t="s">
        <v>101</v>
      </c>
      <c r="AG10" s="3" t="s">
        <v>290</v>
      </c>
      <c r="AH10" s="3" t="s">
        <v>118</v>
      </c>
      <c r="AI10" s="3" t="s">
        <v>1334</v>
      </c>
      <c r="AJ10" s="3" t="s">
        <v>1385</v>
      </c>
      <c r="AK10" s="3" t="s">
        <v>1385</v>
      </c>
      <c r="AL10" s="3" t="s">
        <v>333</v>
      </c>
      <c r="AM10" s="3" t="s">
        <v>333</v>
      </c>
      <c r="AN10" s="3" t="s">
        <v>179</v>
      </c>
      <c r="AO10" s="3" t="s">
        <v>179</v>
      </c>
      <c r="AP10" s="3" t="s">
        <v>86</v>
      </c>
      <c r="AQ10" s="3" t="s">
        <v>86</v>
      </c>
      <c r="AR10" s="3" t="s">
        <v>2299</v>
      </c>
      <c r="AS10" s="3" t="s">
        <v>2299</v>
      </c>
      <c r="AT10" s="3" t="s">
        <v>118</v>
      </c>
      <c r="AU10" s="3" t="s">
        <v>118</v>
      </c>
      <c r="AV10" s="8">
        <v>0.05</v>
      </c>
      <c r="AW10" s="8">
        <v>0.08</v>
      </c>
      <c r="AX10" s="8">
        <v>0.12</v>
      </c>
      <c r="AY10" s="8">
        <v>0.28000000000000003</v>
      </c>
      <c r="AZ10" s="2"/>
    </row>
    <row r="11" spans="1:52" x14ac:dyDescent="0.2">
      <c r="D11" s="1" t="s">
        <v>2101</v>
      </c>
      <c r="E11" s="3" t="s">
        <v>76</v>
      </c>
      <c r="F11" s="3" t="s">
        <v>4162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0.80625000000000002</v>
      </c>
      <c r="N11" s="3" t="s">
        <v>4295</v>
      </c>
      <c r="O11" s="2"/>
      <c r="P11" s="3" t="s">
        <v>671</v>
      </c>
      <c r="Q11" s="3" t="s">
        <v>83</v>
      </c>
      <c r="R11" s="3" t="s">
        <v>4007</v>
      </c>
      <c r="S11" s="3" t="s">
        <v>83</v>
      </c>
      <c r="T11" s="3" t="s">
        <v>630</v>
      </c>
      <c r="U11" s="3" t="s">
        <v>83</v>
      </c>
      <c r="V11" s="3" t="s">
        <v>4296</v>
      </c>
      <c r="W11" s="3" t="s">
        <v>86</v>
      </c>
      <c r="X11" s="3" t="s">
        <v>2512</v>
      </c>
      <c r="Y11" s="3" t="s">
        <v>83</v>
      </c>
      <c r="Z11" s="3" t="s">
        <v>271</v>
      </c>
      <c r="AA11" s="3" t="s">
        <v>83</v>
      </c>
      <c r="AB11" s="3" t="s">
        <v>179</v>
      </c>
      <c r="AC11" s="3" t="s">
        <v>83</v>
      </c>
      <c r="AD11" s="3" t="s">
        <v>86</v>
      </c>
      <c r="AE11" s="3" t="s">
        <v>86</v>
      </c>
      <c r="AF11" s="3" t="s">
        <v>117</v>
      </c>
      <c r="AG11" s="3" t="s">
        <v>83</v>
      </c>
      <c r="AH11" s="3" t="s">
        <v>432</v>
      </c>
      <c r="AI11" s="3" t="s">
        <v>83</v>
      </c>
      <c r="AJ11" s="3" t="s">
        <v>83</v>
      </c>
      <c r="AK11" s="3" t="s">
        <v>83</v>
      </c>
      <c r="AL11" s="3" t="s">
        <v>83</v>
      </c>
      <c r="AM11" s="3" t="s">
        <v>83</v>
      </c>
      <c r="AN11" s="3" t="s">
        <v>83</v>
      </c>
      <c r="AO11" s="3" t="s">
        <v>83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0.01</v>
      </c>
      <c r="AW11" s="8">
        <v>0.01</v>
      </c>
      <c r="AX11" s="8">
        <v>0.01</v>
      </c>
      <c r="AY11" s="8">
        <v>0.15</v>
      </c>
      <c r="AZ11" s="2"/>
    </row>
    <row r="12" spans="1:52" x14ac:dyDescent="0.2">
      <c r="D12" s="1" t="s">
        <v>1174</v>
      </c>
      <c r="E12" s="3" t="s">
        <v>76</v>
      </c>
      <c r="F12" s="3" t="s">
        <v>1175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0.80902777777777779</v>
      </c>
      <c r="N12" s="3" t="s">
        <v>4297</v>
      </c>
      <c r="O12" s="2"/>
      <c r="P12" s="3" t="s">
        <v>1243</v>
      </c>
      <c r="Q12" s="3" t="s">
        <v>83</v>
      </c>
      <c r="R12" s="3" t="s">
        <v>297</v>
      </c>
      <c r="S12" s="3" t="s">
        <v>83</v>
      </c>
      <c r="T12" s="3" t="s">
        <v>186</v>
      </c>
      <c r="U12" s="3" t="s">
        <v>83</v>
      </c>
      <c r="V12" s="3" t="s">
        <v>3949</v>
      </c>
      <c r="W12" s="3" t="s">
        <v>86</v>
      </c>
      <c r="X12" s="3" t="s">
        <v>3220</v>
      </c>
      <c r="Y12" s="3" t="s">
        <v>83</v>
      </c>
      <c r="Z12" s="3" t="s">
        <v>281</v>
      </c>
      <c r="AA12" s="3" t="s">
        <v>83</v>
      </c>
      <c r="AB12" s="3" t="s">
        <v>186</v>
      </c>
      <c r="AC12" s="3" t="s">
        <v>83</v>
      </c>
      <c r="AD12" s="3" t="s">
        <v>4298</v>
      </c>
      <c r="AE12" s="3" t="s">
        <v>86</v>
      </c>
      <c r="AF12" s="3" t="s">
        <v>101</v>
      </c>
      <c r="AG12" s="3" t="s">
        <v>83</v>
      </c>
      <c r="AH12" s="3" t="s">
        <v>314</v>
      </c>
      <c r="AI12" s="3" t="s">
        <v>83</v>
      </c>
      <c r="AJ12" s="3" t="s">
        <v>268</v>
      </c>
      <c r="AK12" s="3" t="s">
        <v>268</v>
      </c>
      <c r="AL12" s="3" t="s">
        <v>295</v>
      </c>
      <c r="AM12" s="3" t="s">
        <v>295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1754</v>
      </c>
      <c r="AS12" s="3" t="s">
        <v>1754</v>
      </c>
      <c r="AT12" s="3" t="s">
        <v>102</v>
      </c>
      <c r="AU12" s="3" t="s">
        <v>102</v>
      </c>
      <c r="AV12" s="8">
        <v>0.02</v>
      </c>
      <c r="AW12" s="8">
        <v>0.02</v>
      </c>
      <c r="AX12" s="8">
        <v>0.04</v>
      </c>
      <c r="AY12" s="8">
        <v>0.17</v>
      </c>
      <c r="AZ12" s="2"/>
    </row>
    <row r="13" spans="1:52" x14ac:dyDescent="0.2">
      <c r="D13" s="1" t="s">
        <v>4299</v>
      </c>
      <c r="E13" s="3" t="s">
        <v>76</v>
      </c>
      <c r="F13" s="3" t="s">
        <v>4300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0.80902777777777779</v>
      </c>
      <c r="N13" s="3" t="s">
        <v>4301</v>
      </c>
      <c r="O13" s="2"/>
      <c r="P13" s="3" t="s">
        <v>195</v>
      </c>
      <c r="Q13" s="3" t="s">
        <v>255</v>
      </c>
      <c r="R13" s="3" t="s">
        <v>490</v>
      </c>
      <c r="S13" s="3" t="s">
        <v>818</v>
      </c>
      <c r="T13" s="3" t="s">
        <v>133</v>
      </c>
      <c r="U13" s="3" t="s">
        <v>529</v>
      </c>
      <c r="V13" s="3">
        <f>-(0.37 %)</f>
        <v>-3.7000000000000002E-3</v>
      </c>
      <c r="W13" s="3" t="s">
        <v>86</v>
      </c>
      <c r="X13" s="3" t="s">
        <v>1891</v>
      </c>
      <c r="Y13" s="3" t="s">
        <v>1589</v>
      </c>
      <c r="Z13" s="3" t="s">
        <v>694</v>
      </c>
      <c r="AA13" s="3" t="s">
        <v>178</v>
      </c>
      <c r="AB13" s="3" t="s">
        <v>133</v>
      </c>
      <c r="AC13" s="3" t="s">
        <v>115</v>
      </c>
      <c r="AD13" s="3">
        <f>-(0.36 %)</f>
        <v>-3.5999999999999999E-3</v>
      </c>
      <c r="AE13" s="3" t="s">
        <v>4302</v>
      </c>
      <c r="AF13" s="3" t="s">
        <v>101</v>
      </c>
      <c r="AG13" s="3" t="s">
        <v>117</v>
      </c>
      <c r="AH13" s="3" t="s">
        <v>118</v>
      </c>
      <c r="AI13" s="3" t="s">
        <v>155</v>
      </c>
      <c r="AJ13" s="3" t="s">
        <v>1492</v>
      </c>
      <c r="AK13" s="3" t="s">
        <v>1492</v>
      </c>
      <c r="AL13" s="3" t="s">
        <v>490</v>
      </c>
      <c r="AM13" s="3" t="s">
        <v>490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264</v>
      </c>
      <c r="AS13" s="3" t="s">
        <v>264</v>
      </c>
      <c r="AT13" s="3" t="s">
        <v>519</v>
      </c>
      <c r="AU13" s="3" t="s">
        <v>519</v>
      </c>
      <c r="AV13" s="8">
        <v>0.02</v>
      </c>
      <c r="AW13" s="8">
        <v>0.03</v>
      </c>
      <c r="AX13" s="8">
        <v>0.04</v>
      </c>
      <c r="AY13" s="8">
        <v>0.21</v>
      </c>
      <c r="AZ13" s="2"/>
    </row>
    <row r="14" spans="1:52" x14ac:dyDescent="0.2">
      <c r="D14" s="1" t="s">
        <v>4303</v>
      </c>
      <c r="E14" s="3" t="s">
        <v>76</v>
      </c>
      <c r="F14" s="3" t="s">
        <v>173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0.81041666666666667</v>
      </c>
      <c r="N14" s="3" t="s">
        <v>4304</v>
      </c>
      <c r="O14" s="2"/>
      <c r="P14" s="3" t="s">
        <v>987</v>
      </c>
      <c r="Q14" s="3" t="s">
        <v>83</v>
      </c>
      <c r="R14" s="3" t="s">
        <v>376</v>
      </c>
      <c r="S14" s="3" t="s">
        <v>83</v>
      </c>
      <c r="T14" s="3" t="s">
        <v>186</v>
      </c>
      <c r="U14" s="3" t="s">
        <v>83</v>
      </c>
      <c r="V14" s="3">
        <f>-(0.15 %)</f>
        <v>-1.5E-3</v>
      </c>
      <c r="W14" s="3" t="s">
        <v>86</v>
      </c>
      <c r="X14" s="3" t="s">
        <v>1329</v>
      </c>
      <c r="Y14" s="3" t="s">
        <v>4305</v>
      </c>
      <c r="Z14" s="3" t="s">
        <v>380</v>
      </c>
      <c r="AA14" s="3" t="s">
        <v>1257</v>
      </c>
      <c r="AB14" s="3" t="s">
        <v>179</v>
      </c>
      <c r="AC14" s="3" t="s">
        <v>896</v>
      </c>
      <c r="AD14" s="3">
        <f>-(0.09 %)</f>
        <v>-8.9999999999999998E-4</v>
      </c>
      <c r="AE14" s="3" t="s">
        <v>4306</v>
      </c>
      <c r="AF14" s="3" t="s">
        <v>83</v>
      </c>
      <c r="AG14" s="3" t="s">
        <v>117</v>
      </c>
      <c r="AH14" s="3" t="s">
        <v>118</v>
      </c>
      <c r="AI14" s="3" t="s">
        <v>118</v>
      </c>
      <c r="AJ14" s="3" t="s">
        <v>2659</v>
      </c>
      <c r="AK14" s="3" t="s">
        <v>2659</v>
      </c>
      <c r="AL14" s="3" t="s">
        <v>388</v>
      </c>
      <c r="AM14" s="3" t="s">
        <v>388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2299</v>
      </c>
      <c r="AS14" s="3" t="s">
        <v>2299</v>
      </c>
      <c r="AT14" s="3" t="s">
        <v>139</v>
      </c>
      <c r="AU14" s="3" t="s">
        <v>139</v>
      </c>
      <c r="AV14" s="8">
        <v>0.16</v>
      </c>
      <c r="AW14" s="8">
        <v>0.18</v>
      </c>
      <c r="AX14" s="8">
        <v>0.21</v>
      </c>
      <c r="AY14" s="8">
        <v>0.5</v>
      </c>
      <c r="AZ14" s="2"/>
    </row>
    <row r="15" spans="1:52" x14ac:dyDescent="0.2">
      <c r="D15" s="1" t="s">
        <v>2729</v>
      </c>
      <c r="E15" s="3" t="s">
        <v>76</v>
      </c>
      <c r="F15" s="3" t="s">
        <v>4307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0.81111111111111101</v>
      </c>
      <c r="N15" s="3" t="s">
        <v>4308</v>
      </c>
      <c r="O15" s="2"/>
      <c r="P15" s="3" t="s">
        <v>720</v>
      </c>
      <c r="Q15" s="3" t="s">
        <v>83</v>
      </c>
      <c r="R15" s="3" t="s">
        <v>310</v>
      </c>
      <c r="S15" s="3" t="s">
        <v>83</v>
      </c>
      <c r="T15" s="3" t="s">
        <v>112</v>
      </c>
      <c r="U15" s="3" t="s">
        <v>83</v>
      </c>
      <c r="V15" s="3" t="s">
        <v>4309</v>
      </c>
      <c r="W15" s="3" t="s">
        <v>86</v>
      </c>
      <c r="X15" s="3" t="s">
        <v>390</v>
      </c>
      <c r="Y15" s="3" t="s">
        <v>83</v>
      </c>
      <c r="Z15" s="3" t="s">
        <v>372</v>
      </c>
      <c r="AA15" s="3" t="s">
        <v>83</v>
      </c>
      <c r="AB15" s="3" t="s">
        <v>186</v>
      </c>
      <c r="AC15" s="3" t="s">
        <v>83</v>
      </c>
      <c r="AD15" s="3" t="s">
        <v>4310</v>
      </c>
      <c r="AE15" s="3" t="s">
        <v>86</v>
      </c>
      <c r="AF15" s="3" t="s">
        <v>290</v>
      </c>
      <c r="AG15" s="3" t="s">
        <v>83</v>
      </c>
      <c r="AH15" s="3" t="s">
        <v>155</v>
      </c>
      <c r="AI15" s="3" t="s">
        <v>83</v>
      </c>
      <c r="AJ15" s="3" t="s">
        <v>1385</v>
      </c>
      <c r="AK15" s="3" t="s">
        <v>1385</v>
      </c>
      <c r="AL15" s="3" t="s">
        <v>271</v>
      </c>
      <c r="AM15" s="3" t="s">
        <v>271</v>
      </c>
      <c r="AN15" s="3" t="s">
        <v>112</v>
      </c>
      <c r="AO15" s="3" t="s">
        <v>112</v>
      </c>
      <c r="AP15" s="3" t="s">
        <v>86</v>
      </c>
      <c r="AQ15" s="3" t="s">
        <v>86</v>
      </c>
      <c r="AR15" s="3" t="s">
        <v>1754</v>
      </c>
      <c r="AS15" s="3" t="s">
        <v>1754</v>
      </c>
      <c r="AT15" s="3" t="s">
        <v>107</v>
      </c>
      <c r="AU15" s="3" t="s">
        <v>107</v>
      </c>
      <c r="AV15" s="8">
        <v>0.01</v>
      </c>
      <c r="AW15" s="8">
        <v>0.01</v>
      </c>
      <c r="AX15" s="8">
        <v>0.02</v>
      </c>
      <c r="AY15" s="8">
        <v>0.2</v>
      </c>
      <c r="AZ15" s="2"/>
    </row>
    <row r="16" spans="1:52" x14ac:dyDescent="0.2">
      <c r="D16" s="1" t="s">
        <v>4311</v>
      </c>
      <c r="E16" s="3" t="s">
        <v>76</v>
      </c>
      <c r="F16" s="3" t="s">
        <v>3814</v>
      </c>
      <c r="G16" s="3" t="s">
        <v>78</v>
      </c>
      <c r="H16" s="2"/>
      <c r="I16" s="2"/>
      <c r="J16" s="2"/>
      <c r="K16" s="3" t="s">
        <v>79</v>
      </c>
      <c r="L16" s="3" t="s">
        <v>80</v>
      </c>
      <c r="M16" s="6">
        <v>0.81111111111111101</v>
      </c>
      <c r="N16" s="3" t="s">
        <v>4312</v>
      </c>
      <c r="O16" s="2"/>
      <c r="P16" s="3" t="s">
        <v>181</v>
      </c>
      <c r="Q16" s="3" t="s">
        <v>83</v>
      </c>
      <c r="R16" s="3" t="s">
        <v>323</v>
      </c>
      <c r="S16" s="3" t="s">
        <v>83</v>
      </c>
      <c r="T16" s="3" t="s">
        <v>759</v>
      </c>
      <c r="U16" s="3" t="s">
        <v>83</v>
      </c>
      <c r="V16" s="3" t="s">
        <v>4313</v>
      </c>
      <c r="W16" s="3" t="s">
        <v>86</v>
      </c>
      <c r="X16" s="3" t="s">
        <v>1207</v>
      </c>
      <c r="Y16" s="3" t="s">
        <v>83</v>
      </c>
      <c r="Z16" s="3" t="s">
        <v>1838</v>
      </c>
      <c r="AA16" s="3" t="s">
        <v>83</v>
      </c>
      <c r="AB16" s="3" t="s">
        <v>426</v>
      </c>
      <c r="AC16" s="3" t="s">
        <v>83</v>
      </c>
      <c r="AD16" s="3" t="s">
        <v>4314</v>
      </c>
      <c r="AE16" s="3" t="s">
        <v>86</v>
      </c>
      <c r="AF16" s="3" t="s">
        <v>290</v>
      </c>
      <c r="AG16" s="3" t="s">
        <v>83</v>
      </c>
      <c r="AH16" s="3" t="s">
        <v>432</v>
      </c>
      <c r="AI16" s="3" t="s">
        <v>83</v>
      </c>
      <c r="AJ16" s="3" t="s">
        <v>191</v>
      </c>
      <c r="AK16" s="3" t="s">
        <v>191</v>
      </c>
      <c r="AL16" s="3" t="s">
        <v>1360</v>
      </c>
      <c r="AM16" s="3" t="s">
        <v>1360</v>
      </c>
      <c r="AN16" s="3" t="s">
        <v>504</v>
      </c>
      <c r="AO16" s="3" t="s">
        <v>504</v>
      </c>
      <c r="AP16" s="3" t="s">
        <v>86</v>
      </c>
      <c r="AQ16" s="3" t="s">
        <v>86</v>
      </c>
      <c r="AR16" s="3" t="s">
        <v>264</v>
      </c>
      <c r="AS16" s="3" t="s">
        <v>264</v>
      </c>
      <c r="AT16" s="3" t="s">
        <v>83</v>
      </c>
      <c r="AU16" s="3" t="s">
        <v>83</v>
      </c>
      <c r="AV16" s="8">
        <v>0.02</v>
      </c>
      <c r="AW16" s="8">
        <v>0.02</v>
      </c>
      <c r="AX16" s="8">
        <v>0.04</v>
      </c>
      <c r="AY16" s="8">
        <v>0.22</v>
      </c>
      <c r="AZ16" s="2"/>
    </row>
    <row r="17" spans="4:52" x14ac:dyDescent="0.2">
      <c r="D17" s="1" t="s">
        <v>1563</v>
      </c>
      <c r="E17" s="3" t="s">
        <v>76</v>
      </c>
      <c r="F17" s="3" t="s">
        <v>3406</v>
      </c>
      <c r="G17" s="3" t="s">
        <v>130</v>
      </c>
      <c r="H17" s="2"/>
      <c r="I17" s="2"/>
      <c r="J17" s="2"/>
      <c r="K17" s="3" t="s">
        <v>79</v>
      </c>
      <c r="L17" s="3" t="s">
        <v>80</v>
      </c>
      <c r="M17" s="6">
        <v>0.81111111111111101</v>
      </c>
      <c r="N17" s="3" t="s">
        <v>4315</v>
      </c>
      <c r="O17" s="2"/>
      <c r="P17" s="3" t="s">
        <v>621</v>
      </c>
      <c r="Q17" s="3" t="s">
        <v>83</v>
      </c>
      <c r="R17" s="3" t="s">
        <v>759</v>
      </c>
      <c r="S17" s="3" t="s">
        <v>83</v>
      </c>
      <c r="T17" s="3" t="s">
        <v>179</v>
      </c>
      <c r="U17" s="3" t="s">
        <v>83</v>
      </c>
      <c r="V17" s="3">
        <f>-(0.13 %)</f>
        <v>-1.2999999999999999E-3</v>
      </c>
      <c r="W17" s="3" t="s">
        <v>86</v>
      </c>
      <c r="X17" s="3" t="s">
        <v>2326</v>
      </c>
      <c r="Y17" s="3" t="s">
        <v>83</v>
      </c>
      <c r="Z17" s="3" t="s">
        <v>759</v>
      </c>
      <c r="AA17" s="3" t="s">
        <v>83</v>
      </c>
      <c r="AB17" s="3" t="s">
        <v>357</v>
      </c>
      <c r="AC17" s="3" t="s">
        <v>83</v>
      </c>
      <c r="AD17" s="3">
        <f>-(0.13 %)</f>
        <v>-1.2999999999999999E-3</v>
      </c>
      <c r="AE17" s="3" t="s">
        <v>86</v>
      </c>
      <c r="AF17" s="3" t="s">
        <v>101</v>
      </c>
      <c r="AG17" s="3" t="s">
        <v>83</v>
      </c>
      <c r="AH17" s="3" t="s">
        <v>155</v>
      </c>
      <c r="AI17" s="3" t="s">
        <v>83</v>
      </c>
      <c r="AJ17" s="3" t="s">
        <v>1406</v>
      </c>
      <c r="AK17" s="3" t="s">
        <v>1406</v>
      </c>
      <c r="AL17" s="3" t="s">
        <v>441</v>
      </c>
      <c r="AM17" s="3" t="s">
        <v>441</v>
      </c>
      <c r="AN17" s="3" t="s">
        <v>357</v>
      </c>
      <c r="AO17" s="3" t="s">
        <v>357</v>
      </c>
      <c r="AP17" s="3" t="s">
        <v>86</v>
      </c>
      <c r="AQ17" s="3" t="s">
        <v>86</v>
      </c>
      <c r="AR17" s="3" t="s">
        <v>2299</v>
      </c>
      <c r="AS17" s="3" t="s">
        <v>2299</v>
      </c>
      <c r="AT17" s="3" t="s">
        <v>118</v>
      </c>
      <c r="AU17" s="3" t="s">
        <v>118</v>
      </c>
      <c r="AV17" s="8">
        <v>0.06</v>
      </c>
      <c r="AW17" s="8">
        <v>7.0000000000000007E-2</v>
      </c>
      <c r="AX17" s="8">
        <v>0.09</v>
      </c>
      <c r="AY17" s="8">
        <v>0.24</v>
      </c>
      <c r="AZ17" s="2"/>
    </row>
    <row r="18" spans="4:52" x14ac:dyDescent="0.2">
      <c r="D18" s="1" t="s">
        <v>4316</v>
      </c>
      <c r="E18" s="3" t="s">
        <v>76</v>
      </c>
      <c r="F18" s="3" t="s">
        <v>4317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0.81111111111111101</v>
      </c>
      <c r="N18" s="3" t="s">
        <v>4318</v>
      </c>
      <c r="O18" s="2"/>
      <c r="P18" s="3" t="s">
        <v>764</v>
      </c>
      <c r="Q18" s="3" t="s">
        <v>1206</v>
      </c>
      <c r="R18" s="3" t="s">
        <v>2449</v>
      </c>
      <c r="S18" s="3" t="s">
        <v>2927</v>
      </c>
      <c r="T18" s="3" t="s">
        <v>149</v>
      </c>
      <c r="U18" s="3" t="s">
        <v>221</v>
      </c>
      <c r="V18" s="3" t="s">
        <v>4319</v>
      </c>
      <c r="W18" s="3" t="s">
        <v>4320</v>
      </c>
      <c r="X18" s="3" t="s">
        <v>557</v>
      </c>
      <c r="Y18" s="3" t="s">
        <v>777</v>
      </c>
      <c r="Z18" s="3" t="s">
        <v>2811</v>
      </c>
      <c r="AA18" s="3" t="s">
        <v>249</v>
      </c>
      <c r="AB18" s="3" t="s">
        <v>896</v>
      </c>
      <c r="AC18" s="3" t="s">
        <v>95</v>
      </c>
      <c r="AD18" s="3" t="s">
        <v>4321</v>
      </c>
      <c r="AE18" s="3" t="s">
        <v>4322</v>
      </c>
      <c r="AF18" s="3" t="s">
        <v>290</v>
      </c>
      <c r="AG18" s="3" t="s">
        <v>290</v>
      </c>
      <c r="AH18" s="3" t="s">
        <v>1334</v>
      </c>
      <c r="AI18" s="3" t="s">
        <v>1429</v>
      </c>
      <c r="AJ18" s="3" t="s">
        <v>83</v>
      </c>
      <c r="AK18" s="3" t="s">
        <v>83</v>
      </c>
      <c r="AL18" s="3" t="s">
        <v>83</v>
      </c>
      <c r="AM18" s="3" t="s">
        <v>83</v>
      </c>
      <c r="AN18" s="3" t="s">
        <v>83</v>
      </c>
      <c r="AO18" s="3" t="s">
        <v>83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83</v>
      </c>
      <c r="AU18" s="3" t="s">
        <v>83</v>
      </c>
      <c r="AV18" s="8">
        <v>0.13</v>
      </c>
      <c r="AW18" s="8">
        <v>0.15</v>
      </c>
      <c r="AX18" s="8">
        <v>0.18</v>
      </c>
      <c r="AY18" s="8">
        <v>0.46</v>
      </c>
      <c r="AZ18" s="2"/>
    </row>
    <row r="19" spans="4:52" x14ac:dyDescent="0.2">
      <c r="D19" s="1" t="s">
        <v>1456</v>
      </c>
      <c r="E19" s="3" t="s">
        <v>76</v>
      </c>
      <c r="F19" s="3" t="s">
        <v>1457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0.81180555555555556</v>
      </c>
      <c r="N19" s="3" t="s">
        <v>4323</v>
      </c>
      <c r="O19" s="2"/>
      <c r="P19" s="3" t="s">
        <v>322</v>
      </c>
      <c r="Q19" s="3" t="s">
        <v>301</v>
      </c>
      <c r="R19" s="3" t="s">
        <v>498</v>
      </c>
      <c r="S19" s="3" t="s">
        <v>498</v>
      </c>
      <c r="T19" s="3" t="s">
        <v>529</v>
      </c>
      <c r="U19" s="3" t="s">
        <v>392</v>
      </c>
      <c r="V19" s="3">
        <f>-(0.12 %)</f>
        <v>-1.1999999999999999E-3</v>
      </c>
      <c r="W19" s="3">
        <f>-(0.94 %)</f>
        <v>-9.3999999999999986E-3</v>
      </c>
      <c r="X19" s="3" t="s">
        <v>2425</v>
      </c>
      <c r="Y19" s="3" t="s">
        <v>2217</v>
      </c>
      <c r="Z19" s="3" t="s">
        <v>216</v>
      </c>
      <c r="AA19" s="3" t="s">
        <v>721</v>
      </c>
      <c r="AB19" s="3" t="s">
        <v>115</v>
      </c>
      <c r="AC19" s="3" t="s">
        <v>347</v>
      </c>
      <c r="AD19" s="3" t="s">
        <v>86</v>
      </c>
      <c r="AE19" s="3" t="s">
        <v>3312</v>
      </c>
      <c r="AF19" s="3" t="s">
        <v>101</v>
      </c>
      <c r="AG19" s="3" t="s">
        <v>83</v>
      </c>
      <c r="AH19" s="3" t="s">
        <v>118</v>
      </c>
      <c r="AI19" s="3" t="s">
        <v>432</v>
      </c>
      <c r="AJ19" s="3" t="s">
        <v>408</v>
      </c>
      <c r="AK19" s="3" t="s">
        <v>408</v>
      </c>
      <c r="AL19" s="3" t="s">
        <v>441</v>
      </c>
      <c r="AM19" s="3" t="s">
        <v>441</v>
      </c>
      <c r="AN19" s="3" t="s">
        <v>112</v>
      </c>
      <c r="AO19" s="3" t="s">
        <v>112</v>
      </c>
      <c r="AP19" s="3" t="s">
        <v>86</v>
      </c>
      <c r="AQ19" s="3" t="s">
        <v>86</v>
      </c>
      <c r="AR19" s="3" t="s">
        <v>1754</v>
      </c>
      <c r="AS19" s="3" t="s">
        <v>1754</v>
      </c>
      <c r="AT19" s="3" t="s">
        <v>313</v>
      </c>
      <c r="AU19" s="3" t="s">
        <v>313</v>
      </c>
      <c r="AV19" s="8">
        <v>0.06</v>
      </c>
      <c r="AW19" s="8">
        <v>7.0000000000000007E-2</v>
      </c>
      <c r="AX19" s="8">
        <v>0.08</v>
      </c>
      <c r="AY19" s="8">
        <v>0.21</v>
      </c>
      <c r="AZ19" s="2"/>
    </row>
    <row r="20" spans="4:52" x14ac:dyDescent="0.2">
      <c r="D20" s="1" t="s">
        <v>3749</v>
      </c>
      <c r="E20" s="3" t="s">
        <v>76</v>
      </c>
      <c r="F20" s="3" t="s">
        <v>3750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0.81180555555555556</v>
      </c>
      <c r="N20" s="3" t="s">
        <v>4324</v>
      </c>
      <c r="O20" s="2"/>
      <c r="P20" s="3" t="s">
        <v>987</v>
      </c>
      <c r="Q20" s="3" t="s">
        <v>97</v>
      </c>
      <c r="R20" s="3" t="s">
        <v>420</v>
      </c>
      <c r="S20" s="3" t="s">
        <v>759</v>
      </c>
      <c r="T20" s="3" t="s">
        <v>179</v>
      </c>
      <c r="U20" s="3" t="s">
        <v>112</v>
      </c>
      <c r="V20" s="3">
        <f>-(0.03 %)</f>
        <v>-2.9999999999999997E-4</v>
      </c>
      <c r="W20" s="3" t="s">
        <v>86</v>
      </c>
      <c r="X20" s="3" t="s">
        <v>2839</v>
      </c>
      <c r="Y20" s="3" t="s">
        <v>279</v>
      </c>
      <c r="Z20" s="3" t="s">
        <v>420</v>
      </c>
      <c r="AA20" s="3" t="s">
        <v>85</v>
      </c>
      <c r="AB20" s="3" t="s">
        <v>179</v>
      </c>
      <c r="AC20" s="3" t="s">
        <v>186</v>
      </c>
      <c r="AD20" s="3">
        <f>-(0.03 %)</f>
        <v>-2.9999999999999997E-4</v>
      </c>
      <c r="AE20" s="3">
        <f>-(0.09 %)</f>
        <v>-8.9999999999999998E-4</v>
      </c>
      <c r="AF20" s="3" t="s">
        <v>101</v>
      </c>
      <c r="AG20" s="3" t="s">
        <v>83</v>
      </c>
      <c r="AH20" s="3" t="s">
        <v>432</v>
      </c>
      <c r="AI20" s="3" t="s">
        <v>155</v>
      </c>
      <c r="AJ20" s="3" t="s">
        <v>1138</v>
      </c>
      <c r="AK20" s="3" t="s">
        <v>1138</v>
      </c>
      <c r="AL20" s="3" t="s">
        <v>327</v>
      </c>
      <c r="AM20" s="3" t="s">
        <v>327</v>
      </c>
      <c r="AN20" s="3" t="s">
        <v>179</v>
      </c>
      <c r="AO20" s="3" t="s">
        <v>179</v>
      </c>
      <c r="AP20" s="3" t="s">
        <v>86</v>
      </c>
      <c r="AQ20" s="3" t="s">
        <v>86</v>
      </c>
      <c r="AR20" s="3" t="s">
        <v>2299</v>
      </c>
      <c r="AS20" s="3" t="s">
        <v>2299</v>
      </c>
      <c r="AT20" s="3" t="s">
        <v>313</v>
      </c>
      <c r="AU20" s="3" t="s">
        <v>313</v>
      </c>
      <c r="AV20" s="8">
        <v>0.03</v>
      </c>
      <c r="AW20" s="8">
        <v>0.03</v>
      </c>
      <c r="AX20" s="8">
        <v>0.05</v>
      </c>
      <c r="AY20" s="8">
        <v>0.21</v>
      </c>
      <c r="AZ20" s="2"/>
    </row>
    <row r="21" spans="4:52" x14ac:dyDescent="0.2">
      <c r="D21" s="1" t="s">
        <v>4325</v>
      </c>
      <c r="E21" s="3" t="s">
        <v>76</v>
      </c>
      <c r="F21" s="3" t="s">
        <v>173</v>
      </c>
      <c r="G21" s="3" t="s">
        <v>78</v>
      </c>
      <c r="H21" s="2"/>
      <c r="I21" s="2"/>
      <c r="J21" s="2"/>
      <c r="K21" s="3" t="s">
        <v>79</v>
      </c>
      <c r="L21" s="3" t="s">
        <v>80</v>
      </c>
      <c r="M21" s="6">
        <v>0.8125</v>
      </c>
      <c r="N21" s="3" t="s">
        <v>4326</v>
      </c>
      <c r="O21" s="2"/>
      <c r="P21" s="3" t="s">
        <v>671</v>
      </c>
      <c r="Q21" s="3" t="s">
        <v>83</v>
      </c>
      <c r="R21" s="3" t="s">
        <v>126</v>
      </c>
      <c r="S21" s="3" t="s">
        <v>83</v>
      </c>
      <c r="T21" s="3" t="s">
        <v>121</v>
      </c>
      <c r="U21" s="3" t="s">
        <v>83</v>
      </c>
      <c r="V21" s="3" t="s">
        <v>4327</v>
      </c>
      <c r="W21" s="3" t="s">
        <v>86</v>
      </c>
      <c r="X21" s="3" t="s">
        <v>1692</v>
      </c>
      <c r="Y21" s="3" t="s">
        <v>83</v>
      </c>
      <c r="Z21" s="3" t="s">
        <v>558</v>
      </c>
      <c r="AA21" s="3" t="s">
        <v>83</v>
      </c>
      <c r="AB21" s="3" t="s">
        <v>186</v>
      </c>
      <c r="AC21" s="3" t="s">
        <v>83</v>
      </c>
      <c r="AD21" s="3" t="s">
        <v>4328</v>
      </c>
      <c r="AE21" s="3" t="s">
        <v>86</v>
      </c>
      <c r="AF21" s="3" t="s">
        <v>290</v>
      </c>
      <c r="AG21" s="3" t="s">
        <v>83</v>
      </c>
      <c r="AH21" s="3" t="s">
        <v>118</v>
      </c>
      <c r="AI21" s="3" t="s">
        <v>83</v>
      </c>
      <c r="AJ21" s="3" t="s">
        <v>1868</v>
      </c>
      <c r="AK21" s="3" t="s">
        <v>1868</v>
      </c>
      <c r="AL21" s="3" t="s">
        <v>145</v>
      </c>
      <c r="AM21" s="3" t="s">
        <v>145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264</v>
      </c>
      <c r="AS21" s="3" t="s">
        <v>264</v>
      </c>
      <c r="AT21" s="3" t="s">
        <v>519</v>
      </c>
      <c r="AU21" s="3" t="s">
        <v>519</v>
      </c>
      <c r="AV21" s="8">
        <v>0</v>
      </c>
      <c r="AW21" s="8">
        <v>0.01</v>
      </c>
      <c r="AX21" s="8">
        <v>0.01</v>
      </c>
      <c r="AY21" s="8">
        <v>0.2</v>
      </c>
      <c r="AZ21" s="2"/>
    </row>
    <row r="22" spans="4:52" x14ac:dyDescent="0.2">
      <c r="D22" s="1" t="s">
        <v>4329</v>
      </c>
      <c r="E22" s="3" t="s">
        <v>76</v>
      </c>
      <c r="F22" s="3" t="s">
        <v>77</v>
      </c>
      <c r="G22" s="3" t="s">
        <v>130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4330</v>
      </c>
      <c r="O22" s="2"/>
      <c r="P22" s="3" t="s">
        <v>621</v>
      </c>
      <c r="Q22" s="3" t="s">
        <v>83</v>
      </c>
      <c r="R22" s="3" t="s">
        <v>504</v>
      </c>
      <c r="S22" s="3" t="s">
        <v>83</v>
      </c>
      <c r="T22" s="3" t="s">
        <v>179</v>
      </c>
      <c r="U22" s="3" t="s">
        <v>83</v>
      </c>
      <c r="V22" s="3">
        <f>-(0.09 %)</f>
        <v>-8.9999999999999998E-4</v>
      </c>
      <c r="W22" s="3" t="s">
        <v>86</v>
      </c>
      <c r="X22" s="3" t="s">
        <v>2433</v>
      </c>
      <c r="Y22" s="3" t="s">
        <v>83</v>
      </c>
      <c r="Z22" s="3" t="s">
        <v>504</v>
      </c>
      <c r="AA22" s="3" t="s">
        <v>83</v>
      </c>
      <c r="AB22" s="3" t="s">
        <v>194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118</v>
      </c>
      <c r="AI22" s="3" t="s">
        <v>83</v>
      </c>
      <c r="AJ22" s="3" t="s">
        <v>1385</v>
      </c>
      <c r="AK22" s="3" t="s">
        <v>1385</v>
      </c>
      <c r="AL22" s="3" t="s">
        <v>575</v>
      </c>
      <c r="AM22" s="3" t="s">
        <v>575</v>
      </c>
      <c r="AN22" s="3" t="s">
        <v>179</v>
      </c>
      <c r="AO22" s="3" t="s">
        <v>179</v>
      </c>
      <c r="AP22" s="3" t="s">
        <v>86</v>
      </c>
      <c r="AQ22" s="3" t="s">
        <v>86</v>
      </c>
      <c r="AR22" s="3" t="s">
        <v>2299</v>
      </c>
      <c r="AS22" s="3" t="s">
        <v>2299</v>
      </c>
      <c r="AT22" s="3" t="s">
        <v>118</v>
      </c>
      <c r="AU22" s="3" t="s">
        <v>118</v>
      </c>
      <c r="AV22" s="8">
        <v>0.02</v>
      </c>
      <c r="AW22" s="8">
        <v>0.03</v>
      </c>
      <c r="AX22" s="8">
        <v>0.06</v>
      </c>
      <c r="AY22" s="8">
        <v>0.12</v>
      </c>
      <c r="AZ22" s="2"/>
    </row>
    <row r="23" spans="4:52" x14ac:dyDescent="0.2">
      <c r="D23" s="1" t="s">
        <v>4331</v>
      </c>
      <c r="E23" s="3" t="s">
        <v>76</v>
      </c>
      <c r="F23" s="3" t="s">
        <v>4332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0.8125</v>
      </c>
      <c r="N23" s="3" t="s">
        <v>4333</v>
      </c>
      <c r="O23" s="2"/>
      <c r="P23" s="3" t="s">
        <v>1054</v>
      </c>
      <c r="Q23" s="3" t="s">
        <v>83</v>
      </c>
      <c r="R23" s="3" t="s">
        <v>281</v>
      </c>
      <c r="S23" s="3" t="s">
        <v>83</v>
      </c>
      <c r="T23" s="3" t="s">
        <v>186</v>
      </c>
      <c r="U23" s="3" t="s">
        <v>83</v>
      </c>
      <c r="V23" s="3" t="s">
        <v>4334</v>
      </c>
      <c r="W23" s="3" t="s">
        <v>86</v>
      </c>
      <c r="X23" s="3" t="s">
        <v>4335</v>
      </c>
      <c r="Y23" s="3" t="s">
        <v>83</v>
      </c>
      <c r="Z23" s="3" t="s">
        <v>284</v>
      </c>
      <c r="AA23" s="3" t="s">
        <v>83</v>
      </c>
      <c r="AB23" s="3" t="s">
        <v>133</v>
      </c>
      <c r="AC23" s="3" t="s">
        <v>83</v>
      </c>
      <c r="AD23" s="3" t="s">
        <v>4336</v>
      </c>
      <c r="AE23" s="3" t="s">
        <v>86</v>
      </c>
      <c r="AF23" s="3" t="s">
        <v>117</v>
      </c>
      <c r="AG23" s="3" t="s">
        <v>83</v>
      </c>
      <c r="AH23" s="3" t="s">
        <v>155</v>
      </c>
      <c r="AI23" s="3" t="s">
        <v>83</v>
      </c>
      <c r="AJ23" s="3" t="s">
        <v>1406</v>
      </c>
      <c r="AK23" s="3" t="s">
        <v>1406</v>
      </c>
      <c r="AL23" s="3" t="s">
        <v>284</v>
      </c>
      <c r="AM23" s="3" t="s">
        <v>284</v>
      </c>
      <c r="AN23" s="3" t="s">
        <v>186</v>
      </c>
      <c r="AO23" s="3" t="s">
        <v>186</v>
      </c>
      <c r="AP23" s="3" t="s">
        <v>86</v>
      </c>
      <c r="AQ23" s="3" t="s">
        <v>86</v>
      </c>
      <c r="AR23" s="3" t="s">
        <v>1754</v>
      </c>
      <c r="AS23" s="3" t="s">
        <v>1754</v>
      </c>
      <c r="AT23" s="3" t="s">
        <v>183</v>
      </c>
      <c r="AU23" s="3" t="s">
        <v>183</v>
      </c>
      <c r="AV23" s="8">
        <v>0.01</v>
      </c>
      <c r="AW23" s="8">
        <v>0.01</v>
      </c>
      <c r="AX23" s="8">
        <v>0.02</v>
      </c>
      <c r="AY23" s="8">
        <v>0.18</v>
      </c>
      <c r="AZ23" s="2"/>
    </row>
    <row r="24" spans="4:52" x14ac:dyDescent="0.2">
      <c r="D24" s="1" t="s">
        <v>2320</v>
      </c>
      <c r="E24" s="3" t="s">
        <v>76</v>
      </c>
      <c r="F24" s="3" t="s">
        <v>88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0.81319444444444444</v>
      </c>
      <c r="N24" s="3" t="s">
        <v>4337</v>
      </c>
      <c r="O24" s="2"/>
      <c r="P24" s="3" t="s">
        <v>671</v>
      </c>
      <c r="Q24" s="3" t="s">
        <v>83</v>
      </c>
      <c r="R24" s="3" t="s">
        <v>305</v>
      </c>
      <c r="S24" s="3" t="s">
        <v>83</v>
      </c>
      <c r="T24" s="3" t="s">
        <v>420</v>
      </c>
      <c r="U24" s="3" t="s">
        <v>83</v>
      </c>
      <c r="V24" s="3" t="s">
        <v>2974</v>
      </c>
      <c r="W24" s="3" t="s">
        <v>86</v>
      </c>
      <c r="X24" s="3" t="s">
        <v>2326</v>
      </c>
      <c r="Y24" s="3" t="s">
        <v>83</v>
      </c>
      <c r="Z24" s="3" t="s">
        <v>1200</v>
      </c>
      <c r="AA24" s="3" t="s">
        <v>83</v>
      </c>
      <c r="AB24" s="3" t="s">
        <v>426</v>
      </c>
      <c r="AC24" s="3" t="s">
        <v>83</v>
      </c>
      <c r="AD24" s="3" t="s">
        <v>3921</v>
      </c>
      <c r="AE24" s="3" t="s">
        <v>86</v>
      </c>
      <c r="AF24" s="3" t="s">
        <v>290</v>
      </c>
      <c r="AG24" s="3" t="s">
        <v>83</v>
      </c>
      <c r="AH24" s="3" t="s">
        <v>432</v>
      </c>
      <c r="AI24" s="3" t="s">
        <v>83</v>
      </c>
      <c r="AJ24" s="3" t="s">
        <v>268</v>
      </c>
      <c r="AK24" s="3" t="s">
        <v>268</v>
      </c>
      <c r="AL24" s="3" t="s">
        <v>919</v>
      </c>
      <c r="AM24" s="3" t="s">
        <v>919</v>
      </c>
      <c r="AN24" s="3" t="s">
        <v>146</v>
      </c>
      <c r="AO24" s="3" t="s">
        <v>146</v>
      </c>
      <c r="AP24" s="3" t="s">
        <v>86</v>
      </c>
      <c r="AQ24" s="3" t="s">
        <v>86</v>
      </c>
      <c r="AR24" s="3" t="s">
        <v>264</v>
      </c>
      <c r="AS24" s="3" t="s">
        <v>264</v>
      </c>
      <c r="AT24" s="3" t="s">
        <v>519</v>
      </c>
      <c r="AU24" s="3" t="s">
        <v>519</v>
      </c>
      <c r="AV24" s="8">
        <v>7.0000000000000007E-2</v>
      </c>
      <c r="AW24" s="8">
        <v>0.11</v>
      </c>
      <c r="AX24" s="8">
        <v>0.15</v>
      </c>
      <c r="AY24" s="8">
        <v>0.55000000000000004</v>
      </c>
      <c r="AZ24" s="2"/>
    </row>
    <row r="25" spans="4:52" x14ac:dyDescent="0.2">
      <c r="D25" s="1" t="s">
        <v>4338</v>
      </c>
      <c r="E25" s="3" t="s">
        <v>76</v>
      </c>
      <c r="F25" s="3" t="s">
        <v>173</v>
      </c>
      <c r="G25" s="3" t="s">
        <v>468</v>
      </c>
      <c r="H25" s="2"/>
      <c r="I25" s="2"/>
      <c r="J25" s="2"/>
      <c r="K25" s="3" t="s">
        <v>1033</v>
      </c>
      <c r="L25" s="3" t="s">
        <v>161</v>
      </c>
      <c r="M25" s="6">
        <v>0.81319444444444444</v>
      </c>
      <c r="N25" s="3" t="s">
        <v>4339</v>
      </c>
      <c r="O25" s="2"/>
      <c r="P25" s="3" t="s">
        <v>671</v>
      </c>
      <c r="Q25" s="3" t="s">
        <v>83</v>
      </c>
      <c r="R25" s="3" t="s">
        <v>83</v>
      </c>
      <c r="S25" s="3" t="s">
        <v>83</v>
      </c>
      <c r="T25" s="3" t="s">
        <v>121</v>
      </c>
      <c r="U25" s="3" t="s">
        <v>83</v>
      </c>
      <c r="V25" s="3" t="s">
        <v>86</v>
      </c>
      <c r="W25" s="3" t="s">
        <v>86</v>
      </c>
      <c r="X25" s="3" t="s">
        <v>2196</v>
      </c>
      <c r="Y25" s="3" t="s">
        <v>83</v>
      </c>
      <c r="Z25" s="3" t="s">
        <v>83</v>
      </c>
      <c r="AA25" s="3" t="s">
        <v>83</v>
      </c>
      <c r="AB25" s="3" t="s">
        <v>121</v>
      </c>
      <c r="AC25" s="3" t="s">
        <v>83</v>
      </c>
      <c r="AD25" s="3" t="s">
        <v>86</v>
      </c>
      <c r="AE25" s="3" t="s">
        <v>86</v>
      </c>
      <c r="AF25" s="3" t="s">
        <v>83</v>
      </c>
      <c r="AG25" s="3" t="s">
        <v>83</v>
      </c>
      <c r="AH25" s="3" t="s">
        <v>83</v>
      </c>
      <c r="AI25" s="3" t="s">
        <v>83</v>
      </c>
      <c r="AJ25" s="3" t="s">
        <v>268</v>
      </c>
      <c r="AK25" s="3" t="s">
        <v>268</v>
      </c>
      <c r="AL25" s="3" t="s">
        <v>678</v>
      </c>
      <c r="AM25" s="3" t="s">
        <v>678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</v>
      </c>
      <c r="AW25" s="8">
        <v>0</v>
      </c>
      <c r="AX25" s="8">
        <v>0</v>
      </c>
      <c r="AY25" s="8">
        <v>0</v>
      </c>
      <c r="AZ25" s="2"/>
    </row>
    <row r="26" spans="4:52" x14ac:dyDescent="0.2">
      <c r="D26" s="1" t="s">
        <v>1467</v>
      </c>
      <c r="E26" s="3" t="s">
        <v>76</v>
      </c>
      <c r="F26" s="3" t="s">
        <v>1468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0.81319444444444444</v>
      </c>
      <c r="N26" s="3" t="s">
        <v>4340</v>
      </c>
      <c r="O26" s="2"/>
      <c r="P26" s="3" t="s">
        <v>621</v>
      </c>
      <c r="Q26" s="3" t="s">
        <v>83</v>
      </c>
      <c r="R26" s="3" t="s">
        <v>440</v>
      </c>
      <c r="S26" s="3" t="s">
        <v>83</v>
      </c>
      <c r="T26" s="3" t="s">
        <v>144</v>
      </c>
      <c r="U26" s="3" t="s">
        <v>83</v>
      </c>
      <c r="V26" s="3" t="s">
        <v>4341</v>
      </c>
      <c r="W26" s="3" t="s">
        <v>86</v>
      </c>
      <c r="X26" s="3" t="s">
        <v>2887</v>
      </c>
      <c r="Y26" s="3" t="s">
        <v>83</v>
      </c>
      <c r="Z26" s="3" t="s">
        <v>1035</v>
      </c>
      <c r="AA26" s="3" t="s">
        <v>83</v>
      </c>
      <c r="AB26" s="3" t="s">
        <v>431</v>
      </c>
      <c r="AC26" s="3" t="s">
        <v>83</v>
      </c>
      <c r="AD26" s="3" t="s">
        <v>4342</v>
      </c>
      <c r="AE26" s="3" t="s">
        <v>86</v>
      </c>
      <c r="AF26" s="3" t="s">
        <v>101</v>
      </c>
      <c r="AG26" s="3" t="s">
        <v>83</v>
      </c>
      <c r="AH26" s="3" t="s">
        <v>118</v>
      </c>
      <c r="AI26" s="3" t="s">
        <v>83</v>
      </c>
      <c r="AJ26" s="3" t="s">
        <v>2659</v>
      </c>
      <c r="AK26" s="3" t="s">
        <v>2659</v>
      </c>
      <c r="AL26" s="3" t="s">
        <v>434</v>
      </c>
      <c r="AM26" s="3" t="s">
        <v>434</v>
      </c>
      <c r="AN26" s="3" t="s">
        <v>896</v>
      </c>
      <c r="AO26" s="3" t="s">
        <v>896</v>
      </c>
      <c r="AP26" s="3" t="s">
        <v>86</v>
      </c>
      <c r="AQ26" s="3" t="s">
        <v>86</v>
      </c>
      <c r="AR26" s="3" t="s">
        <v>2299</v>
      </c>
      <c r="AS26" s="3" t="s">
        <v>2299</v>
      </c>
      <c r="AT26" s="3" t="s">
        <v>139</v>
      </c>
      <c r="AU26" s="3" t="s">
        <v>139</v>
      </c>
      <c r="AV26" s="8">
        <v>0.01</v>
      </c>
      <c r="AW26" s="8">
        <v>0.01</v>
      </c>
      <c r="AX26" s="8">
        <v>0.03</v>
      </c>
      <c r="AY26" s="8">
        <v>0.21</v>
      </c>
      <c r="AZ26" s="2"/>
    </row>
    <row r="27" spans="4:52" x14ac:dyDescent="0.2">
      <c r="D27" s="1" t="s">
        <v>4343</v>
      </c>
      <c r="E27" s="3" t="s">
        <v>76</v>
      </c>
      <c r="F27" s="3" t="s">
        <v>4344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0.81319444444444444</v>
      </c>
      <c r="N27" s="3" t="s">
        <v>4345</v>
      </c>
      <c r="O27" s="2"/>
      <c r="P27" s="3" t="s">
        <v>671</v>
      </c>
      <c r="Q27" s="3" t="s">
        <v>83</v>
      </c>
      <c r="R27" s="3" t="s">
        <v>297</v>
      </c>
      <c r="S27" s="3" t="s">
        <v>83</v>
      </c>
      <c r="T27" s="3" t="s">
        <v>186</v>
      </c>
      <c r="U27" s="3" t="s">
        <v>83</v>
      </c>
      <c r="V27" s="3">
        <f>-(0.3 %)</f>
        <v>-3.0000000000000001E-3</v>
      </c>
      <c r="W27" s="3" t="s">
        <v>86</v>
      </c>
      <c r="X27" s="3" t="s">
        <v>4346</v>
      </c>
      <c r="Y27" s="3" t="s">
        <v>2212</v>
      </c>
      <c r="Z27" s="3" t="s">
        <v>281</v>
      </c>
      <c r="AA27" s="3" t="s">
        <v>269</v>
      </c>
      <c r="AB27" s="3" t="s">
        <v>133</v>
      </c>
      <c r="AC27" s="3" t="s">
        <v>158</v>
      </c>
      <c r="AD27" s="3">
        <f>-(0.49 %)</f>
        <v>-4.8999999999999998E-3</v>
      </c>
      <c r="AE27" s="3" t="s">
        <v>4347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1275</v>
      </c>
      <c r="AK27" s="3" t="s">
        <v>1275</v>
      </c>
      <c r="AL27" s="3" t="s">
        <v>281</v>
      </c>
      <c r="AM27" s="3" t="s">
        <v>281</v>
      </c>
      <c r="AN27" s="3" t="s">
        <v>179</v>
      </c>
      <c r="AO27" s="3" t="s">
        <v>179</v>
      </c>
      <c r="AP27" s="3" t="s">
        <v>86</v>
      </c>
      <c r="AQ27" s="3" t="s">
        <v>86</v>
      </c>
      <c r="AR27" s="3" t="s">
        <v>264</v>
      </c>
      <c r="AS27" s="3" t="s">
        <v>264</v>
      </c>
      <c r="AT27" s="3" t="s">
        <v>519</v>
      </c>
      <c r="AU27" s="3" t="s">
        <v>519</v>
      </c>
      <c r="AV27" s="8">
        <v>0.01</v>
      </c>
      <c r="AW27" s="8">
        <v>0.01</v>
      </c>
      <c r="AX27" s="8">
        <v>0.02</v>
      </c>
      <c r="AY27" s="8">
        <v>0.1</v>
      </c>
      <c r="AZ27" s="2"/>
    </row>
    <row r="28" spans="4:52" x14ac:dyDescent="0.2">
      <c r="D28" s="1" t="s">
        <v>1503</v>
      </c>
      <c r="E28" s="3" t="s">
        <v>76</v>
      </c>
      <c r="F28" s="3" t="s">
        <v>3758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0.81319444444444444</v>
      </c>
      <c r="N28" s="3" t="s">
        <v>4348</v>
      </c>
      <c r="O28" s="2"/>
      <c r="P28" s="3" t="s">
        <v>286</v>
      </c>
      <c r="Q28" s="3" t="s">
        <v>83</v>
      </c>
      <c r="R28" s="3" t="s">
        <v>178</v>
      </c>
      <c r="S28" s="3" t="s">
        <v>83</v>
      </c>
      <c r="T28" s="3" t="s">
        <v>327</v>
      </c>
      <c r="U28" s="3" t="s">
        <v>83</v>
      </c>
      <c r="V28" s="3" t="s">
        <v>4349</v>
      </c>
      <c r="W28" s="3" t="s">
        <v>86</v>
      </c>
      <c r="X28" s="3" t="s">
        <v>2282</v>
      </c>
      <c r="Y28" s="3" t="s">
        <v>83</v>
      </c>
      <c r="Z28" s="3" t="s">
        <v>630</v>
      </c>
      <c r="AA28" s="3" t="s">
        <v>83</v>
      </c>
      <c r="AB28" s="3" t="s">
        <v>135</v>
      </c>
      <c r="AC28" s="3" t="s">
        <v>83</v>
      </c>
      <c r="AD28" s="3" t="s">
        <v>4350</v>
      </c>
      <c r="AE28" s="3" t="s">
        <v>86</v>
      </c>
      <c r="AF28" s="3" t="s">
        <v>101</v>
      </c>
      <c r="AG28" s="3" t="s">
        <v>83</v>
      </c>
      <c r="AH28" s="3" t="s">
        <v>432</v>
      </c>
      <c r="AI28" s="3" t="s">
        <v>83</v>
      </c>
      <c r="AJ28" s="3" t="s">
        <v>1454</v>
      </c>
      <c r="AK28" s="3" t="s">
        <v>1454</v>
      </c>
      <c r="AL28" s="3" t="s">
        <v>1035</v>
      </c>
      <c r="AM28" s="3" t="s">
        <v>1035</v>
      </c>
      <c r="AN28" s="3" t="s">
        <v>431</v>
      </c>
      <c r="AO28" s="3" t="s">
        <v>431</v>
      </c>
      <c r="AP28" s="3" t="s">
        <v>86</v>
      </c>
      <c r="AQ28" s="3" t="s">
        <v>86</v>
      </c>
      <c r="AR28" s="3" t="s">
        <v>1754</v>
      </c>
      <c r="AS28" s="3" t="s">
        <v>1754</v>
      </c>
      <c r="AT28" s="3" t="s">
        <v>519</v>
      </c>
      <c r="AU28" s="3" t="s">
        <v>519</v>
      </c>
      <c r="AV28" s="8">
        <v>0.02</v>
      </c>
      <c r="AW28" s="8">
        <v>0.02</v>
      </c>
      <c r="AX28" s="8">
        <v>0.03</v>
      </c>
      <c r="AY28" s="8">
        <v>0.16</v>
      </c>
      <c r="AZ28" s="2"/>
    </row>
    <row r="29" spans="4:52" x14ac:dyDescent="0.2">
      <c r="D29" s="1" t="s">
        <v>317</v>
      </c>
      <c r="E29" s="3" t="s">
        <v>76</v>
      </c>
      <c r="F29" s="3" t="s">
        <v>961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0.81319444444444444</v>
      </c>
      <c r="N29" s="3" t="s">
        <v>4351</v>
      </c>
      <c r="O29" s="2"/>
      <c r="P29" s="3" t="s">
        <v>720</v>
      </c>
      <c r="Q29" s="3" t="s">
        <v>83</v>
      </c>
      <c r="R29" s="3" t="s">
        <v>152</v>
      </c>
      <c r="S29" s="3" t="s">
        <v>83</v>
      </c>
      <c r="T29" s="3" t="s">
        <v>121</v>
      </c>
      <c r="U29" s="3" t="s">
        <v>83</v>
      </c>
      <c r="V29" s="3" t="s">
        <v>4352</v>
      </c>
      <c r="W29" s="3" t="s">
        <v>86</v>
      </c>
      <c r="X29" s="3" t="s">
        <v>2737</v>
      </c>
      <c r="Y29" s="3" t="s">
        <v>83</v>
      </c>
      <c r="Z29" s="3" t="s">
        <v>145</v>
      </c>
      <c r="AA29" s="3" t="s">
        <v>83</v>
      </c>
      <c r="AB29" s="3" t="s">
        <v>133</v>
      </c>
      <c r="AC29" s="3" t="s">
        <v>83</v>
      </c>
      <c r="AD29" s="3" t="s">
        <v>4353</v>
      </c>
      <c r="AE29" s="3" t="s">
        <v>86</v>
      </c>
      <c r="AF29" s="3" t="s">
        <v>101</v>
      </c>
      <c r="AG29" s="3" t="s">
        <v>83</v>
      </c>
      <c r="AH29" s="3" t="s">
        <v>432</v>
      </c>
      <c r="AI29" s="3" t="s">
        <v>83</v>
      </c>
      <c r="AJ29" s="3" t="s">
        <v>97</v>
      </c>
      <c r="AK29" s="3" t="s">
        <v>97</v>
      </c>
      <c r="AL29" s="3" t="s">
        <v>383</v>
      </c>
      <c r="AM29" s="3" t="s">
        <v>383</v>
      </c>
      <c r="AN29" s="3" t="s">
        <v>112</v>
      </c>
      <c r="AO29" s="3" t="s">
        <v>112</v>
      </c>
      <c r="AP29" s="3" t="s">
        <v>86</v>
      </c>
      <c r="AQ29" s="3" t="s">
        <v>86</v>
      </c>
      <c r="AR29" s="3" t="s">
        <v>1754</v>
      </c>
      <c r="AS29" s="3" t="s">
        <v>1754</v>
      </c>
      <c r="AT29" s="3" t="s">
        <v>107</v>
      </c>
      <c r="AU29" s="3" t="s">
        <v>107</v>
      </c>
      <c r="AV29" s="8">
        <v>0.02</v>
      </c>
      <c r="AW29" s="8">
        <v>0.02</v>
      </c>
      <c r="AX29" s="8">
        <v>0.03</v>
      </c>
      <c r="AY29" s="8">
        <v>0.15</v>
      </c>
      <c r="AZ29" s="2"/>
    </row>
    <row r="30" spans="4:52" x14ac:dyDescent="0.2">
      <c r="D30" s="1" t="s">
        <v>587</v>
      </c>
      <c r="E30" s="3" t="s">
        <v>76</v>
      </c>
      <c r="F30" s="3" t="s">
        <v>588</v>
      </c>
      <c r="G30" s="3" t="s">
        <v>130</v>
      </c>
      <c r="H30" s="2"/>
      <c r="I30" s="2"/>
      <c r="J30" s="2"/>
      <c r="K30" s="3" t="s">
        <v>79</v>
      </c>
      <c r="L30" s="3" t="s">
        <v>80</v>
      </c>
      <c r="M30" s="6">
        <v>0.81319444444444444</v>
      </c>
      <c r="N30" s="3" t="s">
        <v>4354</v>
      </c>
      <c r="O30" s="2"/>
      <c r="P30" s="3" t="s">
        <v>621</v>
      </c>
      <c r="Q30" s="3" t="s">
        <v>83</v>
      </c>
      <c r="R30" s="3" t="s">
        <v>263</v>
      </c>
      <c r="S30" s="3" t="s">
        <v>83</v>
      </c>
      <c r="T30" s="3" t="s">
        <v>186</v>
      </c>
      <c r="U30" s="3" t="s">
        <v>83</v>
      </c>
      <c r="V30" s="3">
        <f>-(0.01 %)</f>
        <v>-1E-4</v>
      </c>
      <c r="W30" s="3" t="s">
        <v>86</v>
      </c>
      <c r="X30" s="3" t="s">
        <v>2926</v>
      </c>
      <c r="Y30" s="3" t="s">
        <v>83</v>
      </c>
      <c r="Z30" s="3" t="s">
        <v>630</v>
      </c>
      <c r="AA30" s="3" t="s">
        <v>83</v>
      </c>
      <c r="AB30" s="3" t="s">
        <v>179</v>
      </c>
      <c r="AC30" s="3" t="s">
        <v>83</v>
      </c>
      <c r="AD30" s="3" t="s">
        <v>86</v>
      </c>
      <c r="AE30" s="3" t="s">
        <v>86</v>
      </c>
      <c r="AF30" s="3" t="s">
        <v>290</v>
      </c>
      <c r="AG30" s="3" t="s">
        <v>83</v>
      </c>
      <c r="AH30" s="3" t="s">
        <v>314</v>
      </c>
      <c r="AI30" s="3" t="s">
        <v>83</v>
      </c>
      <c r="AJ30" s="3" t="s">
        <v>1385</v>
      </c>
      <c r="AK30" s="3" t="s">
        <v>1385</v>
      </c>
      <c r="AL30" s="3" t="s">
        <v>630</v>
      </c>
      <c r="AM30" s="3" t="s">
        <v>630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2299</v>
      </c>
      <c r="AS30" s="3" t="s">
        <v>2299</v>
      </c>
      <c r="AT30" s="3" t="s">
        <v>118</v>
      </c>
      <c r="AU30" s="3" t="s">
        <v>118</v>
      </c>
      <c r="AV30" s="8">
        <v>0.02</v>
      </c>
      <c r="AW30" s="8">
        <v>0.03</v>
      </c>
      <c r="AX30" s="8">
        <v>0.06</v>
      </c>
      <c r="AY30" s="8">
        <v>0.41</v>
      </c>
      <c r="AZ30" s="2"/>
    </row>
    <row r="31" spans="4:52" x14ac:dyDescent="0.2">
      <c r="D31" s="1" t="s">
        <v>3361</v>
      </c>
      <c r="E31" s="3" t="s">
        <v>76</v>
      </c>
      <c r="F31" s="3" t="s">
        <v>3438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0.81319444444444444</v>
      </c>
      <c r="N31" s="3" t="s">
        <v>4355</v>
      </c>
      <c r="O31" s="2"/>
      <c r="P31" s="3" t="s">
        <v>671</v>
      </c>
      <c r="Q31" s="3" t="s">
        <v>83</v>
      </c>
      <c r="R31" s="3" t="s">
        <v>683</v>
      </c>
      <c r="S31" s="3" t="s">
        <v>83</v>
      </c>
      <c r="T31" s="3" t="s">
        <v>133</v>
      </c>
      <c r="U31" s="3" t="s">
        <v>83</v>
      </c>
      <c r="V31" s="3" t="s">
        <v>1455</v>
      </c>
      <c r="W31" s="3" t="s">
        <v>86</v>
      </c>
      <c r="X31" s="3" t="s">
        <v>4356</v>
      </c>
      <c r="Y31" s="3" t="s">
        <v>2306</v>
      </c>
      <c r="Z31" s="3" t="s">
        <v>683</v>
      </c>
      <c r="AA31" s="3" t="s">
        <v>260</v>
      </c>
      <c r="AB31" s="3" t="s">
        <v>133</v>
      </c>
      <c r="AC31" s="3" t="s">
        <v>347</v>
      </c>
      <c r="AD31" s="3" t="s">
        <v>4357</v>
      </c>
      <c r="AE31" s="3">
        <f>-(0.37 %)</f>
        <v>-3.7000000000000002E-3</v>
      </c>
      <c r="AF31" s="3" t="s">
        <v>101</v>
      </c>
      <c r="AG31" s="3" t="s">
        <v>117</v>
      </c>
      <c r="AH31" s="3" t="s">
        <v>118</v>
      </c>
      <c r="AI31" s="3" t="s">
        <v>183</v>
      </c>
      <c r="AJ31" s="3" t="s">
        <v>1138</v>
      </c>
      <c r="AK31" s="3" t="s">
        <v>1138</v>
      </c>
      <c r="AL31" s="3" t="s">
        <v>431</v>
      </c>
      <c r="AM31" s="3" t="s">
        <v>431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264</v>
      </c>
      <c r="AS31" s="3" t="s">
        <v>264</v>
      </c>
      <c r="AT31" s="3" t="s">
        <v>83</v>
      </c>
      <c r="AU31" s="3" t="s">
        <v>83</v>
      </c>
      <c r="AV31" s="8">
        <v>0</v>
      </c>
      <c r="AW31" s="8">
        <v>0</v>
      </c>
      <c r="AX31" s="8">
        <v>0.02</v>
      </c>
      <c r="AY31" s="8">
        <v>0.11</v>
      </c>
      <c r="AZ31" s="2"/>
    </row>
    <row r="32" spans="4:52" x14ac:dyDescent="0.2">
      <c r="D32" s="1" t="s">
        <v>1794</v>
      </c>
      <c r="E32" s="3" t="s">
        <v>76</v>
      </c>
      <c r="F32" s="3" t="s">
        <v>88</v>
      </c>
      <c r="G32" s="3" t="s">
        <v>78</v>
      </c>
      <c r="H32" s="2"/>
      <c r="I32" s="2"/>
      <c r="J32" s="2"/>
      <c r="K32" s="3" t="s">
        <v>79</v>
      </c>
      <c r="L32" s="3" t="s">
        <v>80</v>
      </c>
      <c r="M32" s="6">
        <v>0.81388888888888899</v>
      </c>
      <c r="N32" s="3" t="s">
        <v>4358</v>
      </c>
      <c r="O32" s="2"/>
      <c r="P32" s="3" t="s">
        <v>2953</v>
      </c>
      <c r="Q32" s="3" t="s">
        <v>83</v>
      </c>
      <c r="R32" s="3" t="s">
        <v>1055</v>
      </c>
      <c r="S32" s="3" t="s">
        <v>83</v>
      </c>
      <c r="T32" s="3" t="s">
        <v>1642</v>
      </c>
      <c r="U32" s="3" t="s">
        <v>83</v>
      </c>
      <c r="V32" s="3" t="s">
        <v>4359</v>
      </c>
      <c r="W32" s="3" t="s">
        <v>86</v>
      </c>
      <c r="X32" s="3" t="s">
        <v>2306</v>
      </c>
      <c r="Y32" s="3" t="s">
        <v>83</v>
      </c>
      <c r="Z32" s="3" t="s">
        <v>4360</v>
      </c>
      <c r="AA32" s="3" t="s">
        <v>83</v>
      </c>
      <c r="AB32" s="3" t="s">
        <v>4361</v>
      </c>
      <c r="AC32" s="3" t="s">
        <v>83</v>
      </c>
      <c r="AD32" s="3" t="s">
        <v>4362</v>
      </c>
      <c r="AE32" s="3" t="s">
        <v>86</v>
      </c>
      <c r="AF32" s="3" t="s">
        <v>136</v>
      </c>
      <c r="AG32" s="3" t="s">
        <v>83</v>
      </c>
      <c r="AH32" s="3" t="s">
        <v>83</v>
      </c>
      <c r="AI32" s="3" t="s">
        <v>83</v>
      </c>
      <c r="AJ32" s="3" t="s">
        <v>83</v>
      </c>
      <c r="AK32" s="3" t="s">
        <v>83</v>
      </c>
      <c r="AL32" s="3" t="s">
        <v>83</v>
      </c>
      <c r="AM32" s="3" t="s">
        <v>83</v>
      </c>
      <c r="AN32" s="3" t="s">
        <v>83</v>
      </c>
      <c r="AO32" s="3" t="s">
        <v>83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83</v>
      </c>
      <c r="AU32" s="3" t="s">
        <v>83</v>
      </c>
      <c r="AV32" s="8">
        <v>0.01</v>
      </c>
      <c r="AW32" s="8">
        <v>0.01</v>
      </c>
      <c r="AX32" s="8">
        <v>0.02</v>
      </c>
      <c r="AY32" s="8">
        <v>0.25</v>
      </c>
      <c r="AZ32" s="2"/>
    </row>
    <row r="33" spans="4:52" x14ac:dyDescent="0.2">
      <c r="D33" s="1" t="s">
        <v>3450</v>
      </c>
      <c r="E33" s="3" t="s">
        <v>76</v>
      </c>
      <c r="F33" s="3" t="s">
        <v>3438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0.81458333333333333</v>
      </c>
      <c r="N33" s="3" t="s">
        <v>4363</v>
      </c>
      <c r="O33" s="2"/>
      <c r="P33" s="3" t="s">
        <v>1196</v>
      </c>
      <c r="Q33" s="3" t="s">
        <v>83</v>
      </c>
      <c r="R33" s="3" t="s">
        <v>703</v>
      </c>
      <c r="S33" s="3" t="s">
        <v>83</v>
      </c>
      <c r="T33" s="3" t="s">
        <v>494</v>
      </c>
      <c r="U33" s="3" t="s">
        <v>83</v>
      </c>
      <c r="V33" s="3" t="s">
        <v>4364</v>
      </c>
      <c r="W33" s="3" t="s">
        <v>86</v>
      </c>
      <c r="X33" s="3" t="s">
        <v>4365</v>
      </c>
      <c r="Y33" s="3" t="s">
        <v>847</v>
      </c>
      <c r="Z33" s="3" t="s">
        <v>285</v>
      </c>
      <c r="AA33" s="3" t="s">
        <v>376</v>
      </c>
      <c r="AB33" s="3" t="s">
        <v>494</v>
      </c>
      <c r="AC33" s="3" t="s">
        <v>158</v>
      </c>
      <c r="AD33" s="3" t="s">
        <v>4366</v>
      </c>
      <c r="AE33" s="3" t="s">
        <v>967</v>
      </c>
      <c r="AF33" s="3" t="s">
        <v>465</v>
      </c>
      <c r="AG33" s="3" t="s">
        <v>465</v>
      </c>
      <c r="AH33" s="3" t="s">
        <v>118</v>
      </c>
      <c r="AI33" s="3" t="s">
        <v>183</v>
      </c>
      <c r="AJ33" s="3" t="s">
        <v>301</v>
      </c>
      <c r="AK33" s="3" t="s">
        <v>301</v>
      </c>
      <c r="AL33" s="3" t="s">
        <v>228</v>
      </c>
      <c r="AM33" s="3" t="s">
        <v>228</v>
      </c>
      <c r="AN33" s="3" t="s">
        <v>504</v>
      </c>
      <c r="AO33" s="3" t="s">
        <v>504</v>
      </c>
      <c r="AP33" s="3" t="s">
        <v>86</v>
      </c>
      <c r="AQ33" s="3" t="s">
        <v>86</v>
      </c>
      <c r="AR33" s="3" t="s">
        <v>1754</v>
      </c>
      <c r="AS33" s="3" t="s">
        <v>1754</v>
      </c>
      <c r="AT33" s="3" t="s">
        <v>107</v>
      </c>
      <c r="AU33" s="3" t="s">
        <v>107</v>
      </c>
      <c r="AV33" s="8">
        <v>0.03</v>
      </c>
      <c r="AW33" s="8">
        <v>0.06</v>
      </c>
      <c r="AX33" s="8">
        <v>0.12</v>
      </c>
      <c r="AY33" s="8">
        <v>0.4</v>
      </c>
      <c r="AZ33" s="2"/>
    </row>
    <row r="34" spans="4:52" x14ac:dyDescent="0.2">
      <c r="D34" s="1" t="s">
        <v>1507</v>
      </c>
      <c r="E34" s="3" t="s">
        <v>76</v>
      </c>
      <c r="F34" s="3" t="s">
        <v>4367</v>
      </c>
      <c r="G34" s="3" t="s">
        <v>89</v>
      </c>
      <c r="H34" s="2"/>
      <c r="I34" s="2"/>
      <c r="J34" s="2"/>
      <c r="K34" s="3" t="s">
        <v>79</v>
      </c>
      <c r="L34" s="3" t="s">
        <v>161</v>
      </c>
      <c r="M34" s="6">
        <v>0.81458333333333333</v>
      </c>
      <c r="N34" s="3" t="s">
        <v>4368</v>
      </c>
      <c r="O34" s="2"/>
      <c r="P34" s="3" t="s">
        <v>925</v>
      </c>
      <c r="Q34" s="3" t="s">
        <v>887</v>
      </c>
      <c r="R34" s="3" t="s">
        <v>391</v>
      </c>
      <c r="S34" s="3" t="s">
        <v>380</v>
      </c>
      <c r="T34" s="3" t="s">
        <v>420</v>
      </c>
      <c r="U34" s="3" t="s">
        <v>347</v>
      </c>
      <c r="V34" s="3" t="s">
        <v>4369</v>
      </c>
      <c r="W34" s="3" t="s">
        <v>4370</v>
      </c>
      <c r="X34" s="3" t="s">
        <v>1363</v>
      </c>
      <c r="Y34" s="3" t="s">
        <v>729</v>
      </c>
      <c r="Z34" s="3" t="s">
        <v>310</v>
      </c>
      <c r="AA34" s="3" t="s">
        <v>2099</v>
      </c>
      <c r="AB34" s="3" t="s">
        <v>525</v>
      </c>
      <c r="AC34" s="3" t="s">
        <v>331</v>
      </c>
      <c r="AD34" s="3" t="s">
        <v>86</v>
      </c>
      <c r="AE34" s="3" t="s">
        <v>86</v>
      </c>
      <c r="AF34" s="3" t="s">
        <v>101</v>
      </c>
      <c r="AG34" s="3" t="s">
        <v>83</v>
      </c>
      <c r="AH34" s="3" t="s">
        <v>432</v>
      </c>
      <c r="AI34" s="3" t="s">
        <v>118</v>
      </c>
      <c r="AJ34" s="3" t="s">
        <v>268</v>
      </c>
      <c r="AK34" s="3" t="s">
        <v>268</v>
      </c>
      <c r="AL34" s="3" t="s">
        <v>284</v>
      </c>
      <c r="AM34" s="3" t="s">
        <v>284</v>
      </c>
      <c r="AN34" s="3" t="s">
        <v>138</v>
      </c>
      <c r="AO34" s="3" t="s">
        <v>138</v>
      </c>
      <c r="AP34" s="3" t="s">
        <v>86</v>
      </c>
      <c r="AQ34" s="3" t="s">
        <v>86</v>
      </c>
      <c r="AR34" s="3" t="s">
        <v>1754</v>
      </c>
      <c r="AS34" s="3" t="s">
        <v>1754</v>
      </c>
      <c r="AT34" s="3" t="s">
        <v>107</v>
      </c>
      <c r="AU34" s="3" t="s">
        <v>107</v>
      </c>
      <c r="AV34" s="8">
        <v>0.03</v>
      </c>
      <c r="AW34" s="8">
        <v>0.04</v>
      </c>
      <c r="AX34" s="8">
        <v>0.05</v>
      </c>
      <c r="AY34" s="8">
        <v>0.25</v>
      </c>
      <c r="AZ34" s="2"/>
    </row>
    <row r="35" spans="4:52" x14ac:dyDescent="0.2">
      <c r="D35" s="1" t="s">
        <v>1122</v>
      </c>
      <c r="E35" s="3" t="s">
        <v>76</v>
      </c>
      <c r="F35" s="3" t="s">
        <v>1123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0.81458333333333333</v>
      </c>
      <c r="N35" s="3" t="s">
        <v>4091</v>
      </c>
      <c r="O35" s="2"/>
      <c r="P35" s="3" t="s">
        <v>720</v>
      </c>
      <c r="Q35" s="3" t="s">
        <v>83</v>
      </c>
      <c r="R35" s="3" t="s">
        <v>525</v>
      </c>
      <c r="S35" s="3" t="s">
        <v>83</v>
      </c>
      <c r="T35" s="3" t="s">
        <v>158</v>
      </c>
      <c r="U35" s="3" t="s">
        <v>83</v>
      </c>
      <c r="V35" s="3" t="s">
        <v>86</v>
      </c>
      <c r="W35" s="3" t="s">
        <v>86</v>
      </c>
      <c r="X35" s="3" t="s">
        <v>4371</v>
      </c>
      <c r="Y35" s="3" t="s">
        <v>2501</v>
      </c>
      <c r="Z35" s="3" t="s">
        <v>353</v>
      </c>
      <c r="AA35" s="3" t="s">
        <v>575</v>
      </c>
      <c r="AB35" s="3" t="s">
        <v>1026</v>
      </c>
      <c r="AC35" s="3" t="s">
        <v>146</v>
      </c>
      <c r="AD35" s="3">
        <f>-(1.5 %)</f>
        <v>-1.4999999999999999E-2</v>
      </c>
      <c r="AE35" s="3" t="s">
        <v>86</v>
      </c>
      <c r="AF35" s="3" t="s">
        <v>290</v>
      </c>
      <c r="AG35" s="3" t="s">
        <v>913</v>
      </c>
      <c r="AH35" s="3" t="s">
        <v>559</v>
      </c>
      <c r="AI35" s="3" t="s">
        <v>155</v>
      </c>
      <c r="AJ35" s="3" t="s">
        <v>83</v>
      </c>
      <c r="AK35" s="3" t="s">
        <v>83</v>
      </c>
      <c r="AL35" s="3" t="s">
        <v>83</v>
      </c>
      <c r="AM35" s="3" t="s">
        <v>83</v>
      </c>
      <c r="AN35" s="3" t="s">
        <v>83</v>
      </c>
      <c r="AO35" s="3" t="s">
        <v>83</v>
      </c>
      <c r="AP35" s="3" t="s">
        <v>86</v>
      </c>
      <c r="AQ35" s="3" t="s">
        <v>86</v>
      </c>
      <c r="AR35" s="3" t="s">
        <v>83</v>
      </c>
      <c r="AS35" s="3" t="s">
        <v>83</v>
      </c>
      <c r="AT35" s="3" t="s">
        <v>83</v>
      </c>
      <c r="AU35" s="3" t="s">
        <v>83</v>
      </c>
      <c r="AV35" s="8">
        <v>0.08</v>
      </c>
      <c r="AW35" s="8">
        <v>0.13</v>
      </c>
      <c r="AX35" s="8">
        <v>0.19</v>
      </c>
      <c r="AY35" s="8">
        <v>0.52</v>
      </c>
      <c r="AZ35" s="2"/>
    </row>
    <row r="36" spans="4:52" x14ac:dyDescent="0.2">
      <c r="D36" s="1" t="s">
        <v>979</v>
      </c>
      <c r="E36" s="3" t="s">
        <v>76</v>
      </c>
      <c r="F36" s="3" t="s">
        <v>3853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0.81458333333333333</v>
      </c>
      <c r="N36" s="3" t="s">
        <v>4372</v>
      </c>
      <c r="O36" s="2"/>
      <c r="P36" s="3" t="s">
        <v>879</v>
      </c>
      <c r="Q36" s="3" t="s">
        <v>83</v>
      </c>
      <c r="R36" s="3" t="s">
        <v>158</v>
      </c>
      <c r="S36" s="3" t="s">
        <v>83</v>
      </c>
      <c r="T36" s="3" t="s">
        <v>186</v>
      </c>
      <c r="U36" s="3" t="s">
        <v>83</v>
      </c>
      <c r="V36" s="3" t="s">
        <v>4373</v>
      </c>
      <c r="W36" s="3" t="s">
        <v>86</v>
      </c>
      <c r="X36" s="3" t="s">
        <v>1826</v>
      </c>
      <c r="Y36" s="3" t="s">
        <v>83</v>
      </c>
      <c r="Z36" s="3" t="s">
        <v>158</v>
      </c>
      <c r="AA36" s="3" t="s">
        <v>83</v>
      </c>
      <c r="AB36" s="3" t="s">
        <v>179</v>
      </c>
      <c r="AC36" s="3" t="s">
        <v>83</v>
      </c>
      <c r="AD36" s="3" t="s">
        <v>4374</v>
      </c>
      <c r="AE36" s="3" t="s">
        <v>86</v>
      </c>
      <c r="AF36" s="3" t="s">
        <v>2840</v>
      </c>
      <c r="AG36" s="3" t="s">
        <v>83</v>
      </c>
      <c r="AH36" s="3" t="s">
        <v>118</v>
      </c>
      <c r="AI36" s="3" t="s">
        <v>83</v>
      </c>
      <c r="AJ36" s="3" t="s">
        <v>294</v>
      </c>
      <c r="AK36" s="3" t="s">
        <v>294</v>
      </c>
      <c r="AL36" s="3" t="s">
        <v>426</v>
      </c>
      <c r="AM36" s="3" t="s">
        <v>426</v>
      </c>
      <c r="AN36" s="3" t="s">
        <v>186</v>
      </c>
      <c r="AO36" s="3" t="s">
        <v>186</v>
      </c>
      <c r="AP36" s="3" t="s">
        <v>86</v>
      </c>
      <c r="AQ36" s="3" t="s">
        <v>86</v>
      </c>
      <c r="AR36" s="3" t="s">
        <v>264</v>
      </c>
      <c r="AS36" s="3" t="s">
        <v>264</v>
      </c>
      <c r="AT36" s="3" t="s">
        <v>519</v>
      </c>
      <c r="AU36" s="3" t="s">
        <v>519</v>
      </c>
      <c r="AV36" s="8">
        <v>0.03</v>
      </c>
      <c r="AW36" s="8">
        <v>0.04</v>
      </c>
      <c r="AX36" s="8">
        <v>0.08</v>
      </c>
      <c r="AY36" s="8">
        <v>0.46</v>
      </c>
      <c r="AZ36" s="2"/>
    </row>
    <row r="37" spans="4:52" x14ac:dyDescent="0.2">
      <c r="D37" s="1" t="s">
        <v>4375</v>
      </c>
      <c r="E37" s="3" t="s">
        <v>76</v>
      </c>
      <c r="F37" s="3" t="s">
        <v>1465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0.81458333333333333</v>
      </c>
      <c r="N37" s="3" t="s">
        <v>4376</v>
      </c>
      <c r="O37" s="2"/>
      <c r="P37" s="3" t="s">
        <v>1424</v>
      </c>
      <c r="Q37" s="3" t="s">
        <v>842</v>
      </c>
      <c r="R37" s="3" t="s">
        <v>216</v>
      </c>
      <c r="S37" s="3" t="s">
        <v>331</v>
      </c>
      <c r="T37" s="3" t="s">
        <v>132</v>
      </c>
      <c r="U37" s="3" t="s">
        <v>146</v>
      </c>
      <c r="V37" s="3" t="s">
        <v>2789</v>
      </c>
      <c r="W37" s="3">
        <f>-(1.17 %)</f>
        <v>-1.1699999999999999E-2</v>
      </c>
      <c r="X37" s="3" t="s">
        <v>4377</v>
      </c>
      <c r="Y37" s="3" t="s">
        <v>2403</v>
      </c>
      <c r="Z37" s="3" t="s">
        <v>490</v>
      </c>
      <c r="AA37" s="3" t="s">
        <v>144</v>
      </c>
      <c r="AB37" s="3" t="s">
        <v>146</v>
      </c>
      <c r="AC37" s="3" t="s">
        <v>132</v>
      </c>
      <c r="AD37" s="3" t="s">
        <v>4378</v>
      </c>
      <c r="AE37" s="3" t="s">
        <v>4379</v>
      </c>
      <c r="AF37" s="3" t="s">
        <v>290</v>
      </c>
      <c r="AG37" s="3" t="s">
        <v>290</v>
      </c>
      <c r="AH37" s="3" t="s">
        <v>118</v>
      </c>
      <c r="AI37" s="3" t="s">
        <v>497</v>
      </c>
      <c r="AJ37" s="3" t="s">
        <v>268</v>
      </c>
      <c r="AK37" s="3" t="s">
        <v>268</v>
      </c>
      <c r="AL37" s="3" t="s">
        <v>721</v>
      </c>
      <c r="AM37" s="3" t="s">
        <v>721</v>
      </c>
      <c r="AN37" s="3" t="s">
        <v>112</v>
      </c>
      <c r="AO37" s="3" t="s">
        <v>112</v>
      </c>
      <c r="AP37" s="3" t="s">
        <v>86</v>
      </c>
      <c r="AQ37" s="3" t="s">
        <v>86</v>
      </c>
      <c r="AR37" s="3" t="s">
        <v>264</v>
      </c>
      <c r="AS37" s="3" t="s">
        <v>264</v>
      </c>
      <c r="AT37" s="3" t="s">
        <v>519</v>
      </c>
      <c r="AU37" s="3" t="s">
        <v>519</v>
      </c>
      <c r="AV37" s="8">
        <v>0.03</v>
      </c>
      <c r="AW37" s="8">
        <v>0.03</v>
      </c>
      <c r="AX37" s="8">
        <v>0.04</v>
      </c>
      <c r="AY37" s="8">
        <v>0.2</v>
      </c>
      <c r="AZ37" s="2"/>
    </row>
    <row r="38" spans="4:52" x14ac:dyDescent="0.2">
      <c r="D38" s="1" t="s">
        <v>641</v>
      </c>
      <c r="E38" s="3" t="s">
        <v>76</v>
      </c>
      <c r="F38" s="3" t="s">
        <v>88</v>
      </c>
      <c r="G38" s="3" t="s">
        <v>468</v>
      </c>
      <c r="H38" s="2"/>
      <c r="I38" s="2"/>
      <c r="J38" s="2"/>
      <c r="K38" s="3" t="s">
        <v>79</v>
      </c>
      <c r="L38" s="2"/>
      <c r="M38" s="6">
        <v>0.81458333333333333</v>
      </c>
      <c r="N38" s="3" t="s">
        <v>4188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4:52" x14ac:dyDescent="0.2">
      <c r="D39" s="1" t="s">
        <v>3461</v>
      </c>
      <c r="E39" s="3" t="s">
        <v>76</v>
      </c>
      <c r="F39" s="3" t="s">
        <v>1123</v>
      </c>
      <c r="G39" s="3" t="s">
        <v>468</v>
      </c>
      <c r="H39" s="2"/>
      <c r="I39" s="2"/>
      <c r="J39" s="2"/>
      <c r="K39" s="3" t="s">
        <v>1033</v>
      </c>
      <c r="L39" s="3" t="s">
        <v>161</v>
      </c>
      <c r="M39" s="6">
        <v>0.81458333333333333</v>
      </c>
      <c r="N39" s="3" t="s">
        <v>4380</v>
      </c>
      <c r="O39" s="2"/>
      <c r="P39" s="3" t="s">
        <v>1196</v>
      </c>
      <c r="Q39" s="3" t="s">
        <v>83</v>
      </c>
      <c r="R39" s="3" t="s">
        <v>83</v>
      </c>
      <c r="S39" s="3" t="s">
        <v>83</v>
      </c>
      <c r="T39" s="3" t="s">
        <v>121</v>
      </c>
      <c r="U39" s="3" t="s">
        <v>83</v>
      </c>
      <c r="V39" s="3" t="s">
        <v>86</v>
      </c>
      <c r="W39" s="3" t="s">
        <v>86</v>
      </c>
      <c r="X39" s="3" t="s">
        <v>3470</v>
      </c>
      <c r="Y39" s="3" t="s">
        <v>83</v>
      </c>
      <c r="Z39" s="3" t="s">
        <v>83</v>
      </c>
      <c r="AA39" s="3" t="s">
        <v>83</v>
      </c>
      <c r="AB39" s="3" t="s">
        <v>121</v>
      </c>
      <c r="AC39" s="3" t="s">
        <v>83</v>
      </c>
      <c r="AD39" s="3">
        <f>-(0.04 %)</f>
        <v>-4.0000000000000002E-4</v>
      </c>
      <c r="AE39" s="3" t="s">
        <v>86</v>
      </c>
      <c r="AF39" s="3" t="s">
        <v>83</v>
      </c>
      <c r="AG39" s="3" t="s">
        <v>83</v>
      </c>
      <c r="AH39" s="3" t="s">
        <v>83</v>
      </c>
      <c r="AI39" s="3" t="s">
        <v>83</v>
      </c>
      <c r="AJ39" s="3" t="s">
        <v>1492</v>
      </c>
      <c r="AK39" s="3" t="s">
        <v>1492</v>
      </c>
      <c r="AL39" s="3" t="s">
        <v>83</v>
      </c>
      <c r="AM39" s="3" t="s">
        <v>83</v>
      </c>
      <c r="AN39" s="3" t="s">
        <v>179</v>
      </c>
      <c r="AO39" s="3" t="s">
        <v>179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83</v>
      </c>
      <c r="AU39" s="3" t="s">
        <v>83</v>
      </c>
      <c r="AV39" s="8">
        <v>0</v>
      </c>
      <c r="AW39" s="8">
        <v>0</v>
      </c>
      <c r="AX39" s="8">
        <v>0</v>
      </c>
      <c r="AY39" s="8">
        <v>0</v>
      </c>
      <c r="AZ39" s="2"/>
    </row>
    <row r="40" spans="4:52" x14ac:dyDescent="0.2">
      <c r="D40" s="1" t="s">
        <v>1072</v>
      </c>
      <c r="E40" s="3" t="s">
        <v>76</v>
      </c>
      <c r="F40" s="3" t="s">
        <v>3931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0.81527777777777777</v>
      </c>
      <c r="N40" s="3" t="s">
        <v>4381</v>
      </c>
      <c r="O40" s="2"/>
      <c r="P40" s="3" t="s">
        <v>1054</v>
      </c>
      <c r="Q40" s="3" t="s">
        <v>83</v>
      </c>
      <c r="R40" s="3" t="s">
        <v>460</v>
      </c>
      <c r="S40" s="3" t="s">
        <v>83</v>
      </c>
      <c r="T40" s="3" t="s">
        <v>132</v>
      </c>
      <c r="U40" s="3" t="s">
        <v>83</v>
      </c>
      <c r="V40" s="3" t="s">
        <v>4382</v>
      </c>
      <c r="W40" s="3" t="s">
        <v>86</v>
      </c>
      <c r="X40" s="3" t="s">
        <v>1111</v>
      </c>
      <c r="Y40" s="3" t="s">
        <v>2536</v>
      </c>
      <c r="Z40" s="3" t="s">
        <v>310</v>
      </c>
      <c r="AA40" s="3" t="s">
        <v>550</v>
      </c>
      <c r="AB40" s="3" t="s">
        <v>158</v>
      </c>
      <c r="AC40" s="3" t="s">
        <v>392</v>
      </c>
      <c r="AD40" s="3" t="s">
        <v>4383</v>
      </c>
      <c r="AE40" s="3" t="s">
        <v>4384</v>
      </c>
      <c r="AF40" s="3" t="s">
        <v>101</v>
      </c>
      <c r="AG40" s="3" t="s">
        <v>117</v>
      </c>
      <c r="AH40" s="3" t="s">
        <v>155</v>
      </c>
      <c r="AI40" s="3" t="s">
        <v>314</v>
      </c>
      <c r="AJ40" s="3" t="s">
        <v>1385</v>
      </c>
      <c r="AK40" s="3" t="s">
        <v>1385</v>
      </c>
      <c r="AL40" s="3" t="s">
        <v>295</v>
      </c>
      <c r="AM40" s="3" t="s">
        <v>295</v>
      </c>
      <c r="AN40" s="3" t="s">
        <v>426</v>
      </c>
      <c r="AO40" s="3" t="s">
        <v>426</v>
      </c>
      <c r="AP40" s="3" t="s">
        <v>86</v>
      </c>
      <c r="AQ40" s="3" t="s">
        <v>86</v>
      </c>
      <c r="AR40" s="3" t="s">
        <v>1754</v>
      </c>
      <c r="AS40" s="3" t="s">
        <v>1754</v>
      </c>
      <c r="AT40" s="3" t="s">
        <v>183</v>
      </c>
      <c r="AU40" s="3" t="s">
        <v>183</v>
      </c>
      <c r="AV40" s="8">
        <v>0.1</v>
      </c>
      <c r="AW40" s="8">
        <v>0.11</v>
      </c>
      <c r="AX40" s="8">
        <v>0.13</v>
      </c>
      <c r="AY40" s="8">
        <v>0.61</v>
      </c>
      <c r="AZ40" s="2"/>
    </row>
    <row r="41" spans="4:52" x14ac:dyDescent="0.2">
      <c r="D41" s="1" t="s">
        <v>4385</v>
      </c>
      <c r="E41" s="3" t="s">
        <v>76</v>
      </c>
      <c r="F41" s="3" t="s">
        <v>658</v>
      </c>
      <c r="G41" s="3" t="s">
        <v>78</v>
      </c>
      <c r="H41" s="2"/>
      <c r="I41" s="2"/>
      <c r="J41" s="2"/>
      <c r="K41" s="3" t="s">
        <v>79</v>
      </c>
      <c r="L41" s="3" t="s">
        <v>80</v>
      </c>
      <c r="M41" s="6">
        <v>0.81527777777777777</v>
      </c>
      <c r="N41" s="3" t="s">
        <v>4386</v>
      </c>
      <c r="O41" s="2"/>
      <c r="P41" s="3" t="s">
        <v>1196</v>
      </c>
      <c r="Q41" s="3" t="s">
        <v>83</v>
      </c>
      <c r="R41" s="3" t="s">
        <v>288</v>
      </c>
      <c r="S41" s="3" t="s">
        <v>83</v>
      </c>
      <c r="T41" s="3" t="s">
        <v>327</v>
      </c>
      <c r="U41" s="3" t="s">
        <v>83</v>
      </c>
      <c r="V41" s="3" t="s">
        <v>4387</v>
      </c>
      <c r="W41" s="3" t="s">
        <v>86</v>
      </c>
      <c r="X41" s="3" t="s">
        <v>1582</v>
      </c>
      <c r="Y41" s="3" t="s">
        <v>83</v>
      </c>
      <c r="Z41" s="3" t="s">
        <v>398</v>
      </c>
      <c r="AA41" s="3" t="s">
        <v>83</v>
      </c>
      <c r="AB41" s="3" t="s">
        <v>1026</v>
      </c>
      <c r="AC41" s="3" t="s">
        <v>83</v>
      </c>
      <c r="AD41" s="3" t="s">
        <v>4388</v>
      </c>
      <c r="AE41" s="3" t="s">
        <v>86</v>
      </c>
      <c r="AF41" s="3" t="s">
        <v>290</v>
      </c>
      <c r="AG41" s="3" t="s">
        <v>83</v>
      </c>
      <c r="AH41" s="3" t="s">
        <v>393</v>
      </c>
      <c r="AI41" s="3" t="s">
        <v>83</v>
      </c>
      <c r="AJ41" s="3" t="s">
        <v>679</v>
      </c>
      <c r="AK41" s="3" t="s">
        <v>679</v>
      </c>
      <c r="AL41" s="3" t="s">
        <v>520</v>
      </c>
      <c r="AM41" s="3" t="s">
        <v>520</v>
      </c>
      <c r="AN41" s="3" t="s">
        <v>426</v>
      </c>
      <c r="AO41" s="3" t="s">
        <v>426</v>
      </c>
      <c r="AP41" s="3" t="s">
        <v>86</v>
      </c>
      <c r="AQ41" s="3" t="s">
        <v>86</v>
      </c>
      <c r="AR41" s="3" t="s">
        <v>264</v>
      </c>
      <c r="AS41" s="3" t="s">
        <v>264</v>
      </c>
      <c r="AT41" s="3" t="s">
        <v>519</v>
      </c>
      <c r="AU41" s="3" t="s">
        <v>519</v>
      </c>
      <c r="AV41" s="8">
        <v>0.05</v>
      </c>
      <c r="AW41" s="8">
        <v>0.08</v>
      </c>
      <c r="AX41" s="8">
        <v>0.11</v>
      </c>
      <c r="AY41" s="8">
        <v>0.75</v>
      </c>
      <c r="AZ41" s="2"/>
    </row>
    <row r="42" spans="4:52" x14ac:dyDescent="0.2">
      <c r="D42" s="1" t="s">
        <v>3051</v>
      </c>
      <c r="E42" s="3" t="s">
        <v>76</v>
      </c>
      <c r="F42" s="3" t="s">
        <v>173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0.81597222222222221</v>
      </c>
      <c r="N42" s="3" t="s">
        <v>4389</v>
      </c>
      <c r="O42" s="2"/>
      <c r="P42" s="3" t="s">
        <v>753</v>
      </c>
      <c r="Q42" s="3" t="s">
        <v>1868</v>
      </c>
      <c r="R42" s="3" t="s">
        <v>490</v>
      </c>
      <c r="S42" s="3" t="s">
        <v>260</v>
      </c>
      <c r="T42" s="3" t="s">
        <v>121</v>
      </c>
      <c r="U42" s="3" t="s">
        <v>347</v>
      </c>
      <c r="V42" s="3">
        <f>-(1.65 %)</f>
        <v>-1.6500000000000001E-2</v>
      </c>
      <c r="W42" s="3" t="s">
        <v>86</v>
      </c>
      <c r="X42" s="3" t="s">
        <v>4390</v>
      </c>
      <c r="Y42" s="3" t="s">
        <v>1343</v>
      </c>
      <c r="Z42" s="3" t="s">
        <v>356</v>
      </c>
      <c r="AA42" s="3" t="s">
        <v>694</v>
      </c>
      <c r="AB42" s="3" t="s">
        <v>133</v>
      </c>
      <c r="AC42" s="3" t="s">
        <v>112</v>
      </c>
      <c r="AD42" s="3">
        <f>-(0.31 %)</f>
        <v>-3.0999999999999999E-3</v>
      </c>
      <c r="AE42" s="3">
        <f>-(0.12 %)</f>
        <v>-1.1999999999999999E-3</v>
      </c>
      <c r="AF42" s="3" t="s">
        <v>117</v>
      </c>
      <c r="AG42" s="3" t="s">
        <v>913</v>
      </c>
      <c r="AH42" s="3" t="s">
        <v>313</v>
      </c>
      <c r="AI42" s="3" t="s">
        <v>118</v>
      </c>
      <c r="AJ42" s="3" t="s">
        <v>414</v>
      </c>
      <c r="AK42" s="3" t="s">
        <v>414</v>
      </c>
      <c r="AL42" s="3" t="s">
        <v>504</v>
      </c>
      <c r="AM42" s="3" t="s">
        <v>504</v>
      </c>
      <c r="AN42" s="3" t="s">
        <v>194</v>
      </c>
      <c r="AO42" s="3" t="s">
        <v>194</v>
      </c>
      <c r="AP42" s="3" t="s">
        <v>86</v>
      </c>
      <c r="AQ42" s="3" t="s">
        <v>86</v>
      </c>
      <c r="AR42" s="3" t="s">
        <v>264</v>
      </c>
      <c r="AS42" s="3" t="s">
        <v>264</v>
      </c>
      <c r="AT42" s="3" t="s">
        <v>83</v>
      </c>
      <c r="AU42" s="3" t="s">
        <v>83</v>
      </c>
      <c r="AV42" s="8">
        <v>0.06</v>
      </c>
      <c r="AW42" s="8">
        <v>0.09</v>
      </c>
      <c r="AX42" s="8">
        <v>0.13</v>
      </c>
      <c r="AY42" s="8">
        <v>0.61</v>
      </c>
      <c r="AZ42" s="2"/>
    </row>
    <row r="43" spans="4:52" x14ac:dyDescent="0.2">
      <c r="D43" s="1" t="s">
        <v>2945</v>
      </c>
      <c r="E43" s="3" t="s">
        <v>76</v>
      </c>
      <c r="F43" s="3" t="s">
        <v>769</v>
      </c>
      <c r="G43" s="3" t="s">
        <v>468</v>
      </c>
      <c r="H43" s="2"/>
      <c r="I43" s="2"/>
      <c r="J43" s="2"/>
      <c r="K43" s="3" t="s">
        <v>1033</v>
      </c>
      <c r="L43" s="3" t="s">
        <v>161</v>
      </c>
      <c r="M43" s="6">
        <v>0.81597222222222221</v>
      </c>
      <c r="N43" s="3" t="s">
        <v>4391</v>
      </c>
      <c r="O43" s="2"/>
      <c r="P43" s="3" t="s">
        <v>879</v>
      </c>
      <c r="Q43" s="3" t="s">
        <v>1224</v>
      </c>
      <c r="R43" s="3" t="s">
        <v>83</v>
      </c>
      <c r="S43" s="3" t="s">
        <v>83</v>
      </c>
      <c r="T43" s="3" t="s">
        <v>121</v>
      </c>
      <c r="U43" s="3" t="s">
        <v>133</v>
      </c>
      <c r="V43" s="3" t="s">
        <v>86</v>
      </c>
      <c r="W43" s="3" t="s">
        <v>86</v>
      </c>
      <c r="X43" s="3" t="s">
        <v>3202</v>
      </c>
      <c r="Y43" s="3" t="s">
        <v>83</v>
      </c>
      <c r="Z43" s="3" t="s">
        <v>83</v>
      </c>
      <c r="AA43" s="3" t="s">
        <v>83</v>
      </c>
      <c r="AB43" s="3" t="s">
        <v>121</v>
      </c>
      <c r="AC43" s="3" t="s">
        <v>83</v>
      </c>
      <c r="AD43" s="3" t="s">
        <v>86</v>
      </c>
      <c r="AE43" s="3" t="s">
        <v>86</v>
      </c>
      <c r="AF43" s="3" t="s">
        <v>83</v>
      </c>
      <c r="AG43" s="3" t="s">
        <v>83</v>
      </c>
      <c r="AH43" s="3" t="s">
        <v>83</v>
      </c>
      <c r="AI43" s="3" t="s">
        <v>83</v>
      </c>
      <c r="AJ43" s="3" t="s">
        <v>97</v>
      </c>
      <c r="AK43" s="3" t="s">
        <v>97</v>
      </c>
      <c r="AL43" s="3" t="s">
        <v>678</v>
      </c>
      <c r="AM43" s="3" t="s">
        <v>678</v>
      </c>
      <c r="AN43" s="3" t="s">
        <v>179</v>
      </c>
      <c r="AO43" s="3" t="s">
        <v>179</v>
      </c>
      <c r="AP43" s="3" t="s">
        <v>86</v>
      </c>
      <c r="AQ43" s="3" t="s">
        <v>86</v>
      </c>
      <c r="AR43" s="3" t="s">
        <v>83</v>
      </c>
      <c r="AS43" s="3" t="s">
        <v>83</v>
      </c>
      <c r="AT43" s="3" t="s">
        <v>83</v>
      </c>
      <c r="AU43" s="3" t="s">
        <v>83</v>
      </c>
      <c r="AV43" s="8">
        <v>0</v>
      </c>
      <c r="AW43" s="8">
        <v>0</v>
      </c>
      <c r="AX43" s="8">
        <v>0</v>
      </c>
      <c r="AY43" s="8">
        <v>0</v>
      </c>
      <c r="AZ43" s="2"/>
    </row>
    <row r="44" spans="4:52" x14ac:dyDescent="0.2">
      <c r="D44" s="1" t="s">
        <v>2938</v>
      </c>
      <c r="E44" s="3" t="s">
        <v>76</v>
      </c>
      <c r="F44" s="3" t="s">
        <v>564</v>
      </c>
      <c r="G44" s="3" t="s">
        <v>468</v>
      </c>
      <c r="H44" s="2"/>
      <c r="I44" s="2"/>
      <c r="J44" s="2"/>
      <c r="K44" s="3" t="s">
        <v>79</v>
      </c>
      <c r="L44" s="3" t="s">
        <v>80</v>
      </c>
      <c r="M44" s="6">
        <v>0.81597222222222221</v>
      </c>
      <c r="N44" s="3" t="s">
        <v>4392</v>
      </c>
      <c r="O44" s="2"/>
      <c r="P44" s="3" t="s">
        <v>949</v>
      </c>
      <c r="Q44" s="3" t="s">
        <v>83</v>
      </c>
      <c r="R44" s="3" t="s">
        <v>4007</v>
      </c>
      <c r="S44" s="3" t="s">
        <v>83</v>
      </c>
      <c r="T44" s="3" t="s">
        <v>135</v>
      </c>
      <c r="U44" s="3" t="s">
        <v>83</v>
      </c>
      <c r="V44" s="3" t="s">
        <v>4393</v>
      </c>
      <c r="W44" s="3" t="s">
        <v>86</v>
      </c>
      <c r="X44" s="3" t="s">
        <v>1693</v>
      </c>
      <c r="Y44" s="3" t="s">
        <v>406</v>
      </c>
      <c r="Z44" s="3" t="s">
        <v>2657</v>
      </c>
      <c r="AA44" s="3" t="s">
        <v>1337</v>
      </c>
      <c r="AB44" s="3" t="s">
        <v>347</v>
      </c>
      <c r="AC44" s="3" t="s">
        <v>138</v>
      </c>
      <c r="AD44" s="3" t="s">
        <v>4394</v>
      </c>
      <c r="AE44" s="3">
        <f>-(0.05 %)</f>
        <v>-5.0000000000000001E-4</v>
      </c>
      <c r="AF44" s="3" t="s">
        <v>101</v>
      </c>
      <c r="AG44" s="3" t="s">
        <v>117</v>
      </c>
      <c r="AH44" s="3" t="s">
        <v>155</v>
      </c>
      <c r="AI44" s="3" t="s">
        <v>432</v>
      </c>
      <c r="AJ44" s="3" t="s">
        <v>887</v>
      </c>
      <c r="AK44" s="3" t="s">
        <v>887</v>
      </c>
      <c r="AL44" s="3" t="s">
        <v>4395</v>
      </c>
      <c r="AM44" s="3" t="s">
        <v>4395</v>
      </c>
      <c r="AN44" s="3" t="s">
        <v>115</v>
      </c>
      <c r="AO44" s="3" t="s">
        <v>115</v>
      </c>
      <c r="AP44" s="3" t="s">
        <v>86</v>
      </c>
      <c r="AQ44" s="3" t="s">
        <v>86</v>
      </c>
      <c r="AR44" s="3" t="s">
        <v>1754</v>
      </c>
      <c r="AS44" s="3" t="s">
        <v>1754</v>
      </c>
      <c r="AT44" s="3" t="s">
        <v>156</v>
      </c>
      <c r="AU44" s="3" t="s">
        <v>156</v>
      </c>
      <c r="AV44" s="8">
        <v>0.2</v>
      </c>
      <c r="AW44" s="8">
        <v>0.25</v>
      </c>
      <c r="AX44" s="8">
        <v>0.32</v>
      </c>
      <c r="AY44" s="8">
        <v>0.75</v>
      </c>
      <c r="AZ44" s="2"/>
    </row>
    <row r="45" spans="4:52" x14ac:dyDescent="0.2">
      <c r="D45" s="1" t="s">
        <v>4396</v>
      </c>
      <c r="E45" s="3" t="s">
        <v>76</v>
      </c>
      <c r="F45" s="3" t="s">
        <v>903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0.81666666666666676</v>
      </c>
      <c r="N45" s="3" t="s">
        <v>4397</v>
      </c>
      <c r="O45" s="2"/>
      <c r="P45" s="3" t="s">
        <v>195</v>
      </c>
      <c r="Q45" s="3" t="s">
        <v>83</v>
      </c>
      <c r="R45" s="3" t="s">
        <v>1026</v>
      </c>
      <c r="S45" s="3" t="s">
        <v>83</v>
      </c>
      <c r="T45" s="3" t="s">
        <v>186</v>
      </c>
      <c r="U45" s="3" t="s">
        <v>83</v>
      </c>
      <c r="V45" s="3" t="s">
        <v>4398</v>
      </c>
      <c r="W45" s="3" t="s">
        <v>86</v>
      </c>
      <c r="X45" s="3" t="s">
        <v>599</v>
      </c>
      <c r="Y45" s="3" t="s">
        <v>83</v>
      </c>
      <c r="Z45" s="3" t="s">
        <v>1026</v>
      </c>
      <c r="AA45" s="3" t="s">
        <v>83</v>
      </c>
      <c r="AB45" s="3" t="s">
        <v>357</v>
      </c>
      <c r="AC45" s="3" t="s">
        <v>83</v>
      </c>
      <c r="AD45" s="3" t="s">
        <v>4399</v>
      </c>
      <c r="AE45" s="3" t="s">
        <v>86</v>
      </c>
      <c r="AF45" s="3" t="s">
        <v>101</v>
      </c>
      <c r="AG45" s="3" t="s">
        <v>83</v>
      </c>
      <c r="AH45" s="3" t="s">
        <v>118</v>
      </c>
      <c r="AI45" s="3" t="s">
        <v>83</v>
      </c>
      <c r="AJ45" s="3" t="s">
        <v>764</v>
      </c>
      <c r="AK45" s="3" t="s">
        <v>764</v>
      </c>
      <c r="AL45" s="3" t="s">
        <v>1026</v>
      </c>
      <c r="AM45" s="3" t="s">
        <v>1026</v>
      </c>
      <c r="AN45" s="3" t="s">
        <v>357</v>
      </c>
      <c r="AO45" s="3" t="s">
        <v>357</v>
      </c>
      <c r="AP45" s="3" t="s">
        <v>86</v>
      </c>
      <c r="AQ45" s="3" t="s">
        <v>86</v>
      </c>
      <c r="AR45" s="3" t="s">
        <v>1754</v>
      </c>
      <c r="AS45" s="3" t="s">
        <v>1754</v>
      </c>
      <c r="AT45" s="3" t="s">
        <v>102</v>
      </c>
      <c r="AU45" s="3" t="s">
        <v>102</v>
      </c>
      <c r="AV45" s="8">
        <v>0.01</v>
      </c>
      <c r="AW45" s="8">
        <v>0.01</v>
      </c>
      <c r="AX45" s="8">
        <v>0.02</v>
      </c>
      <c r="AY45" s="8">
        <v>0.15</v>
      </c>
      <c r="AZ45" s="2"/>
    </row>
    <row r="46" spans="4:52" x14ac:dyDescent="0.2">
      <c r="D46" s="1" t="s">
        <v>4400</v>
      </c>
      <c r="E46" s="3" t="s">
        <v>76</v>
      </c>
      <c r="F46" s="3" t="s">
        <v>3847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0.81666666666666676</v>
      </c>
      <c r="N46" s="3" t="s">
        <v>4401</v>
      </c>
      <c r="O46" s="2"/>
      <c r="P46" s="3" t="s">
        <v>671</v>
      </c>
      <c r="Q46" s="3" t="s">
        <v>83</v>
      </c>
      <c r="R46" s="3" t="s">
        <v>963</v>
      </c>
      <c r="S46" s="3" t="s">
        <v>83</v>
      </c>
      <c r="T46" s="3" t="s">
        <v>630</v>
      </c>
      <c r="U46" s="3" t="s">
        <v>83</v>
      </c>
      <c r="V46" s="3" t="s">
        <v>4402</v>
      </c>
      <c r="W46" s="3" t="s">
        <v>86</v>
      </c>
      <c r="X46" s="3" t="s">
        <v>1335</v>
      </c>
      <c r="Y46" s="3" t="s">
        <v>83</v>
      </c>
      <c r="Z46" s="3" t="s">
        <v>221</v>
      </c>
      <c r="AA46" s="3" t="s">
        <v>83</v>
      </c>
      <c r="AB46" s="3" t="s">
        <v>149</v>
      </c>
      <c r="AC46" s="3" t="s">
        <v>83</v>
      </c>
      <c r="AD46" s="3" t="s">
        <v>684</v>
      </c>
      <c r="AE46" s="3" t="s">
        <v>86</v>
      </c>
      <c r="AF46" s="3" t="s">
        <v>290</v>
      </c>
      <c r="AG46" s="3" t="s">
        <v>83</v>
      </c>
      <c r="AH46" s="3" t="s">
        <v>432</v>
      </c>
      <c r="AI46" s="3" t="s">
        <v>83</v>
      </c>
      <c r="AJ46" s="3" t="s">
        <v>143</v>
      </c>
      <c r="AK46" s="3" t="s">
        <v>143</v>
      </c>
      <c r="AL46" s="3" t="s">
        <v>2628</v>
      </c>
      <c r="AM46" s="3" t="s">
        <v>2628</v>
      </c>
      <c r="AN46" s="3" t="s">
        <v>380</v>
      </c>
      <c r="AO46" s="3" t="s">
        <v>380</v>
      </c>
      <c r="AP46" s="3" t="s">
        <v>86</v>
      </c>
      <c r="AQ46" s="3" t="s">
        <v>86</v>
      </c>
      <c r="AR46" s="3" t="s">
        <v>264</v>
      </c>
      <c r="AS46" s="3" t="s">
        <v>264</v>
      </c>
      <c r="AT46" s="3" t="s">
        <v>83</v>
      </c>
      <c r="AU46" s="3" t="s">
        <v>83</v>
      </c>
      <c r="AV46" s="8">
        <v>0.04</v>
      </c>
      <c r="AW46" s="8">
        <v>0.04</v>
      </c>
      <c r="AX46" s="8">
        <v>0.05</v>
      </c>
      <c r="AY46" s="8">
        <v>0.06</v>
      </c>
      <c r="AZ46" s="2"/>
    </row>
    <row r="47" spans="4:52" x14ac:dyDescent="0.2">
      <c r="D47" s="1" t="s">
        <v>3813</v>
      </c>
      <c r="E47" s="3" t="s">
        <v>76</v>
      </c>
      <c r="F47" s="3" t="s">
        <v>1508</v>
      </c>
      <c r="G47" s="3" t="s">
        <v>78</v>
      </c>
      <c r="H47" s="2"/>
      <c r="I47" s="2"/>
      <c r="J47" s="2"/>
      <c r="K47" s="3" t="s">
        <v>79</v>
      </c>
      <c r="L47" s="3" t="s">
        <v>80</v>
      </c>
      <c r="M47" s="6">
        <v>0.81736111111111109</v>
      </c>
      <c r="N47" s="3" t="s">
        <v>4403</v>
      </c>
      <c r="O47" s="2"/>
      <c r="P47" s="3" t="s">
        <v>2407</v>
      </c>
      <c r="Q47" s="3" t="s">
        <v>83</v>
      </c>
      <c r="R47" s="3" t="s">
        <v>645</v>
      </c>
      <c r="S47" s="3" t="s">
        <v>83</v>
      </c>
      <c r="T47" s="3" t="s">
        <v>498</v>
      </c>
      <c r="U47" s="3" t="s">
        <v>83</v>
      </c>
      <c r="V47" s="3" t="s">
        <v>4404</v>
      </c>
      <c r="W47" s="3" t="s">
        <v>86</v>
      </c>
      <c r="X47" s="3" t="s">
        <v>363</v>
      </c>
      <c r="Y47" s="3" t="s">
        <v>163</v>
      </c>
      <c r="Z47" s="3" t="s">
        <v>1259</v>
      </c>
      <c r="AA47" s="3" t="s">
        <v>942</v>
      </c>
      <c r="AB47" s="3" t="s">
        <v>112</v>
      </c>
      <c r="AC47" s="3" t="s">
        <v>149</v>
      </c>
      <c r="AD47" s="3" t="s">
        <v>4405</v>
      </c>
      <c r="AE47" s="3" t="s">
        <v>4406</v>
      </c>
      <c r="AF47" s="3" t="s">
        <v>101</v>
      </c>
      <c r="AG47" s="3" t="s">
        <v>3665</v>
      </c>
      <c r="AH47" s="3" t="s">
        <v>118</v>
      </c>
      <c r="AI47" s="3" t="s">
        <v>155</v>
      </c>
      <c r="AJ47" s="3" t="s">
        <v>1462</v>
      </c>
      <c r="AK47" s="3" t="s">
        <v>1462</v>
      </c>
      <c r="AL47" s="3" t="s">
        <v>4407</v>
      </c>
      <c r="AM47" s="3" t="s">
        <v>4407</v>
      </c>
      <c r="AN47" s="3" t="s">
        <v>179</v>
      </c>
      <c r="AO47" s="3" t="s">
        <v>179</v>
      </c>
      <c r="AP47" s="3" t="s">
        <v>86</v>
      </c>
      <c r="AQ47" s="3" t="s">
        <v>86</v>
      </c>
      <c r="AR47" s="3" t="s">
        <v>264</v>
      </c>
      <c r="AS47" s="3" t="s">
        <v>264</v>
      </c>
      <c r="AT47" s="3" t="s">
        <v>83</v>
      </c>
      <c r="AU47" s="3" t="s">
        <v>83</v>
      </c>
      <c r="AV47" s="8">
        <v>0.02</v>
      </c>
      <c r="AW47" s="8">
        <v>0.03</v>
      </c>
      <c r="AX47" s="8">
        <v>0.05</v>
      </c>
      <c r="AY47" s="8">
        <v>0.27</v>
      </c>
      <c r="AZ47" s="2"/>
    </row>
    <row r="48" spans="4:52" x14ac:dyDescent="0.2">
      <c r="D48" s="1" t="s">
        <v>4408</v>
      </c>
      <c r="E48" s="3" t="s">
        <v>76</v>
      </c>
      <c r="F48" s="3" t="s">
        <v>173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0.81736111111111109</v>
      </c>
      <c r="N48" s="3" t="s">
        <v>4409</v>
      </c>
      <c r="O48" s="2"/>
      <c r="P48" s="3" t="s">
        <v>534</v>
      </c>
      <c r="Q48" s="3" t="s">
        <v>83</v>
      </c>
      <c r="R48" s="3" t="s">
        <v>630</v>
      </c>
      <c r="S48" s="3" t="s">
        <v>83</v>
      </c>
      <c r="T48" s="3" t="s">
        <v>133</v>
      </c>
      <c r="U48" s="3" t="s">
        <v>83</v>
      </c>
      <c r="V48" s="3" t="s">
        <v>2494</v>
      </c>
      <c r="W48" s="3" t="s">
        <v>86</v>
      </c>
      <c r="X48" s="3" t="s">
        <v>879</v>
      </c>
      <c r="Y48" s="3" t="s">
        <v>83</v>
      </c>
      <c r="Z48" s="3" t="s">
        <v>434</v>
      </c>
      <c r="AA48" s="3" t="s">
        <v>83</v>
      </c>
      <c r="AB48" s="3" t="s">
        <v>186</v>
      </c>
      <c r="AC48" s="3" t="s">
        <v>83</v>
      </c>
      <c r="AD48" s="3" t="s">
        <v>2222</v>
      </c>
      <c r="AE48" s="3" t="s">
        <v>86</v>
      </c>
      <c r="AF48" s="3" t="s">
        <v>101</v>
      </c>
      <c r="AG48" s="3" t="s">
        <v>83</v>
      </c>
      <c r="AH48" s="3" t="s">
        <v>155</v>
      </c>
      <c r="AI48" s="3" t="s">
        <v>83</v>
      </c>
      <c r="AJ48" s="3" t="s">
        <v>566</v>
      </c>
      <c r="AK48" s="3" t="s">
        <v>566</v>
      </c>
      <c r="AL48" s="3" t="s">
        <v>144</v>
      </c>
      <c r="AM48" s="3" t="s">
        <v>144</v>
      </c>
      <c r="AN48" s="3" t="s">
        <v>133</v>
      </c>
      <c r="AO48" s="3" t="s">
        <v>133</v>
      </c>
      <c r="AP48" s="3" t="s">
        <v>86</v>
      </c>
      <c r="AQ48" s="3" t="s">
        <v>86</v>
      </c>
      <c r="AR48" s="3" t="s">
        <v>2299</v>
      </c>
      <c r="AS48" s="3" t="s">
        <v>2299</v>
      </c>
      <c r="AT48" s="3" t="s">
        <v>139</v>
      </c>
      <c r="AU48" s="3" t="s">
        <v>139</v>
      </c>
      <c r="AV48" s="8">
        <v>0.06</v>
      </c>
      <c r="AW48" s="8">
        <v>0.08</v>
      </c>
      <c r="AX48" s="8">
        <v>0.11</v>
      </c>
      <c r="AY48" s="8">
        <v>0.47</v>
      </c>
      <c r="AZ48" s="2"/>
    </row>
    <row r="49" spans="4:52" x14ac:dyDescent="0.2">
      <c r="D49" s="1" t="s">
        <v>409</v>
      </c>
      <c r="E49" s="3" t="s">
        <v>76</v>
      </c>
      <c r="F49" s="3" t="s">
        <v>410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0.81736111111111109</v>
      </c>
      <c r="N49" s="3" t="s">
        <v>4410</v>
      </c>
      <c r="O49" s="2"/>
      <c r="P49" s="3" t="s">
        <v>1206</v>
      </c>
      <c r="Q49" s="3" t="s">
        <v>764</v>
      </c>
      <c r="R49" s="3" t="s">
        <v>327</v>
      </c>
      <c r="S49" s="3" t="s">
        <v>138</v>
      </c>
      <c r="T49" s="3" t="s">
        <v>186</v>
      </c>
      <c r="U49" s="3" t="s">
        <v>529</v>
      </c>
      <c r="V49" s="3" t="s">
        <v>2169</v>
      </c>
      <c r="W49" s="3">
        <f>-(0.03 %)</f>
        <v>-2.9999999999999997E-4</v>
      </c>
      <c r="X49" s="3" t="s">
        <v>2291</v>
      </c>
      <c r="Y49" s="3" t="s">
        <v>4411</v>
      </c>
      <c r="Z49" s="3" t="s">
        <v>135</v>
      </c>
      <c r="AA49" s="3" t="s">
        <v>441</v>
      </c>
      <c r="AB49" s="3" t="s">
        <v>186</v>
      </c>
      <c r="AC49" s="3" t="s">
        <v>392</v>
      </c>
      <c r="AD49" s="3">
        <f>-(0.38 %)</f>
        <v>-3.8E-3</v>
      </c>
      <c r="AE49" s="3">
        <f>-(0.24 %)</f>
        <v>-2.3999999999999998E-3</v>
      </c>
      <c r="AF49" s="3" t="s">
        <v>101</v>
      </c>
      <c r="AG49" s="3" t="s">
        <v>290</v>
      </c>
      <c r="AH49" s="3" t="s">
        <v>118</v>
      </c>
      <c r="AI49" s="3" t="s">
        <v>1583</v>
      </c>
      <c r="AJ49" s="3" t="s">
        <v>1275</v>
      </c>
      <c r="AK49" s="3" t="s">
        <v>1275</v>
      </c>
      <c r="AL49" s="3" t="s">
        <v>327</v>
      </c>
      <c r="AM49" s="3" t="s">
        <v>327</v>
      </c>
      <c r="AN49" s="3" t="s">
        <v>179</v>
      </c>
      <c r="AO49" s="3" t="s">
        <v>179</v>
      </c>
      <c r="AP49" s="3" t="s">
        <v>86</v>
      </c>
      <c r="AQ49" s="3" t="s">
        <v>86</v>
      </c>
      <c r="AR49" s="3" t="s">
        <v>264</v>
      </c>
      <c r="AS49" s="3" t="s">
        <v>264</v>
      </c>
      <c r="AT49" s="3" t="s">
        <v>519</v>
      </c>
      <c r="AU49" s="3" t="s">
        <v>519</v>
      </c>
      <c r="AV49" s="8">
        <v>0.13</v>
      </c>
      <c r="AW49" s="8">
        <v>0.16</v>
      </c>
      <c r="AX49" s="8">
        <v>0.2</v>
      </c>
      <c r="AY49" s="8">
        <v>0.81</v>
      </c>
      <c r="AZ49" s="2"/>
    </row>
    <row r="50" spans="4:52" x14ac:dyDescent="0.2">
      <c r="D50" s="1" t="s">
        <v>4412</v>
      </c>
      <c r="E50" s="3" t="s">
        <v>76</v>
      </c>
      <c r="F50" s="3" t="s">
        <v>4413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0.81805555555555554</v>
      </c>
      <c r="N50" s="3" t="s">
        <v>4414</v>
      </c>
      <c r="O50" s="2"/>
      <c r="P50" s="3" t="s">
        <v>1243</v>
      </c>
      <c r="Q50" s="3" t="s">
        <v>566</v>
      </c>
      <c r="R50" s="3" t="s">
        <v>423</v>
      </c>
      <c r="S50" s="3" t="s">
        <v>739</v>
      </c>
      <c r="T50" s="3" t="s">
        <v>138</v>
      </c>
      <c r="U50" s="3" t="s">
        <v>525</v>
      </c>
      <c r="V50" s="3" t="s">
        <v>4415</v>
      </c>
      <c r="W50" s="3" t="s">
        <v>4416</v>
      </c>
      <c r="X50" s="3" t="s">
        <v>1692</v>
      </c>
      <c r="Y50" s="3" t="s">
        <v>83</v>
      </c>
      <c r="Z50" s="3" t="s">
        <v>676</v>
      </c>
      <c r="AA50" s="3" t="s">
        <v>83</v>
      </c>
      <c r="AB50" s="3" t="s">
        <v>138</v>
      </c>
      <c r="AC50" s="3" t="s">
        <v>83</v>
      </c>
      <c r="AD50" s="3" t="s">
        <v>4417</v>
      </c>
      <c r="AE50" s="3" t="s">
        <v>86</v>
      </c>
      <c r="AF50" s="3" t="s">
        <v>290</v>
      </c>
      <c r="AG50" s="3" t="s">
        <v>83</v>
      </c>
      <c r="AH50" s="3" t="s">
        <v>155</v>
      </c>
      <c r="AI50" s="3" t="s">
        <v>83</v>
      </c>
      <c r="AJ50" s="3" t="s">
        <v>191</v>
      </c>
      <c r="AK50" s="3" t="s">
        <v>191</v>
      </c>
      <c r="AL50" s="3" t="s">
        <v>423</v>
      </c>
      <c r="AM50" s="3" t="s">
        <v>423</v>
      </c>
      <c r="AN50" s="3" t="s">
        <v>138</v>
      </c>
      <c r="AO50" s="3" t="s">
        <v>138</v>
      </c>
      <c r="AP50" s="3" t="s">
        <v>86</v>
      </c>
      <c r="AQ50" s="3" t="s">
        <v>86</v>
      </c>
      <c r="AR50" s="3" t="s">
        <v>264</v>
      </c>
      <c r="AS50" s="3" t="s">
        <v>264</v>
      </c>
      <c r="AT50" s="3" t="s">
        <v>83</v>
      </c>
      <c r="AU50" s="3" t="s">
        <v>83</v>
      </c>
      <c r="AV50" s="8">
        <v>0.06</v>
      </c>
      <c r="AW50" s="8">
        <v>0.09</v>
      </c>
      <c r="AX50" s="8">
        <v>0.13</v>
      </c>
      <c r="AY50" s="8">
        <v>0.48</v>
      </c>
      <c r="AZ50" s="2"/>
    </row>
    <row r="51" spans="4:52" x14ac:dyDescent="0.2">
      <c r="D51" s="1" t="s">
        <v>4418</v>
      </c>
      <c r="E51" s="3" t="s">
        <v>76</v>
      </c>
      <c r="F51" s="3" t="s">
        <v>861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0.81805555555555554</v>
      </c>
      <c r="N51" s="3" t="s">
        <v>4419</v>
      </c>
      <c r="O51" s="2"/>
      <c r="P51" s="3" t="s">
        <v>879</v>
      </c>
      <c r="Q51" s="3" t="s">
        <v>83</v>
      </c>
      <c r="R51" s="3" t="s">
        <v>630</v>
      </c>
      <c r="S51" s="3" t="s">
        <v>83</v>
      </c>
      <c r="T51" s="3" t="s">
        <v>490</v>
      </c>
      <c r="U51" s="3" t="s">
        <v>83</v>
      </c>
      <c r="V51" s="3" t="s">
        <v>4420</v>
      </c>
      <c r="W51" s="3" t="s">
        <v>86</v>
      </c>
      <c r="X51" s="3" t="s">
        <v>190</v>
      </c>
      <c r="Y51" s="3" t="s">
        <v>83</v>
      </c>
      <c r="Z51" s="3" t="s">
        <v>516</v>
      </c>
      <c r="AA51" s="3" t="s">
        <v>83</v>
      </c>
      <c r="AB51" s="3" t="s">
        <v>333</v>
      </c>
      <c r="AC51" s="3" t="s">
        <v>83</v>
      </c>
      <c r="AD51" s="3" t="s">
        <v>4421</v>
      </c>
      <c r="AE51" s="3" t="s">
        <v>86</v>
      </c>
      <c r="AF51" s="3" t="s">
        <v>290</v>
      </c>
      <c r="AG51" s="3" t="s">
        <v>83</v>
      </c>
      <c r="AH51" s="3" t="s">
        <v>118</v>
      </c>
      <c r="AI51" s="3" t="s">
        <v>83</v>
      </c>
      <c r="AJ51" s="3" t="s">
        <v>1492</v>
      </c>
      <c r="AK51" s="3" t="s">
        <v>1492</v>
      </c>
      <c r="AL51" s="3" t="s">
        <v>694</v>
      </c>
      <c r="AM51" s="3" t="s">
        <v>694</v>
      </c>
      <c r="AN51" s="3" t="s">
        <v>575</v>
      </c>
      <c r="AO51" s="3" t="s">
        <v>575</v>
      </c>
      <c r="AP51" s="3" t="s">
        <v>86</v>
      </c>
      <c r="AQ51" s="3" t="s">
        <v>86</v>
      </c>
      <c r="AR51" s="3" t="s">
        <v>264</v>
      </c>
      <c r="AS51" s="3" t="s">
        <v>264</v>
      </c>
      <c r="AT51" s="3" t="s">
        <v>83</v>
      </c>
      <c r="AU51" s="3" t="s">
        <v>83</v>
      </c>
      <c r="AV51" s="8">
        <v>0.01</v>
      </c>
      <c r="AW51" s="8">
        <v>0.01</v>
      </c>
      <c r="AX51" s="8">
        <v>0.02</v>
      </c>
      <c r="AY51" s="8">
        <v>0.18</v>
      </c>
      <c r="AZ51" s="2"/>
    </row>
    <row r="52" spans="4:52" x14ac:dyDescent="0.2">
      <c r="D52" s="4" t="s">
        <v>618</v>
      </c>
      <c r="E52" s="3" t="s">
        <v>76</v>
      </c>
      <c r="F52" s="3" t="s">
        <v>1682</v>
      </c>
      <c r="G52" s="3" t="s">
        <v>78</v>
      </c>
      <c r="H52" s="2"/>
      <c r="I52" s="2"/>
      <c r="J52" s="2"/>
      <c r="K52" s="3" t="s">
        <v>79</v>
      </c>
      <c r="L52" s="3" t="s">
        <v>80</v>
      </c>
      <c r="M52" s="6">
        <v>0.81874999999999998</v>
      </c>
      <c r="N52" s="4" t="s">
        <v>4422</v>
      </c>
      <c r="O52" s="2"/>
      <c r="P52" s="3" t="s">
        <v>758</v>
      </c>
      <c r="Q52" s="3" t="s">
        <v>83</v>
      </c>
      <c r="R52" s="3" t="s">
        <v>150</v>
      </c>
      <c r="S52" s="3" t="s">
        <v>83</v>
      </c>
      <c r="T52" s="3" t="s">
        <v>138</v>
      </c>
      <c r="U52" s="3" t="s">
        <v>83</v>
      </c>
      <c r="V52" s="3" t="s">
        <v>4423</v>
      </c>
      <c r="W52" s="3" t="s">
        <v>86</v>
      </c>
      <c r="X52" s="3" t="s">
        <v>452</v>
      </c>
      <c r="Y52" s="3" t="s">
        <v>83</v>
      </c>
      <c r="Z52" s="3" t="s">
        <v>1035</v>
      </c>
      <c r="AA52" s="3" t="s">
        <v>83</v>
      </c>
      <c r="AB52" s="3" t="s">
        <v>132</v>
      </c>
      <c r="AC52" s="3" t="s">
        <v>83</v>
      </c>
      <c r="AD52" s="3" t="s">
        <v>4424</v>
      </c>
      <c r="AE52" s="3" t="s">
        <v>86</v>
      </c>
      <c r="AF52" s="3" t="s">
        <v>101</v>
      </c>
      <c r="AG52" s="3" t="s">
        <v>83</v>
      </c>
      <c r="AH52" s="3" t="s">
        <v>335</v>
      </c>
      <c r="AI52" s="3" t="s">
        <v>83</v>
      </c>
      <c r="AJ52" s="3" t="s">
        <v>1224</v>
      </c>
      <c r="AK52" s="3" t="s">
        <v>1224</v>
      </c>
      <c r="AL52" s="3" t="s">
        <v>4425</v>
      </c>
      <c r="AM52" s="3" t="s">
        <v>4425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264</v>
      </c>
      <c r="AS52" s="3" t="s">
        <v>264</v>
      </c>
      <c r="AT52" s="3" t="s">
        <v>83</v>
      </c>
      <c r="AU52" s="3" t="s">
        <v>83</v>
      </c>
      <c r="AV52" s="8">
        <v>0.01</v>
      </c>
      <c r="AW52" s="8">
        <v>0.01</v>
      </c>
      <c r="AX52" s="8">
        <v>0.02</v>
      </c>
      <c r="AY52" s="8">
        <v>0.28000000000000003</v>
      </c>
      <c r="AZ52" s="2"/>
    </row>
    <row r="53" spans="4:52" x14ac:dyDescent="0.2">
      <c r="D53" s="1" t="s">
        <v>3081</v>
      </c>
      <c r="E53" s="3" t="s">
        <v>76</v>
      </c>
      <c r="F53" s="3" t="s">
        <v>173</v>
      </c>
      <c r="G53" s="3" t="s">
        <v>468</v>
      </c>
      <c r="H53" s="2"/>
      <c r="I53" s="2"/>
      <c r="J53" s="2"/>
      <c r="K53" s="3" t="s">
        <v>1033</v>
      </c>
      <c r="L53" s="3" t="s">
        <v>161</v>
      </c>
      <c r="M53" s="6">
        <v>0.81874999999999998</v>
      </c>
      <c r="N53" s="3" t="s">
        <v>4426</v>
      </c>
      <c r="O53" s="2"/>
      <c r="P53" s="3" t="s">
        <v>83</v>
      </c>
      <c r="Q53" s="3" t="s">
        <v>83</v>
      </c>
      <c r="R53" s="3" t="s">
        <v>83</v>
      </c>
      <c r="S53" s="3" t="s">
        <v>83</v>
      </c>
      <c r="T53" s="3" t="s">
        <v>83</v>
      </c>
      <c r="U53" s="3" t="s">
        <v>83</v>
      </c>
      <c r="V53" s="3" t="s">
        <v>86</v>
      </c>
      <c r="W53" s="3" t="s">
        <v>86</v>
      </c>
      <c r="X53" s="3" t="s">
        <v>1206</v>
      </c>
      <c r="Y53" s="3" t="s">
        <v>83</v>
      </c>
      <c r="Z53" s="3" t="s">
        <v>83</v>
      </c>
      <c r="AA53" s="3" t="s">
        <v>83</v>
      </c>
      <c r="AB53" s="3" t="s">
        <v>186</v>
      </c>
      <c r="AC53" s="3" t="s">
        <v>83</v>
      </c>
      <c r="AD53" s="3" t="s">
        <v>86</v>
      </c>
      <c r="AE53" s="3" t="s">
        <v>86</v>
      </c>
      <c r="AF53" s="3" t="s">
        <v>83</v>
      </c>
      <c r="AG53" s="3" t="s">
        <v>83</v>
      </c>
      <c r="AH53" s="3" t="s">
        <v>83</v>
      </c>
      <c r="AI53" s="3" t="s">
        <v>83</v>
      </c>
      <c r="AJ53" s="3" t="s">
        <v>2624</v>
      </c>
      <c r="AK53" s="3" t="s">
        <v>2624</v>
      </c>
      <c r="AL53" s="3" t="s">
        <v>678</v>
      </c>
      <c r="AM53" s="3" t="s">
        <v>678</v>
      </c>
      <c r="AN53" s="3" t="s">
        <v>179</v>
      </c>
      <c r="AO53" s="3" t="s">
        <v>179</v>
      </c>
      <c r="AP53" s="3" t="s">
        <v>86</v>
      </c>
      <c r="AQ53" s="3" t="s">
        <v>86</v>
      </c>
      <c r="AR53" s="3" t="s">
        <v>83</v>
      </c>
      <c r="AS53" s="3" t="s">
        <v>83</v>
      </c>
      <c r="AT53" s="3" t="s">
        <v>83</v>
      </c>
      <c r="AU53" s="3" t="s">
        <v>83</v>
      </c>
      <c r="AV53" s="8">
        <v>0</v>
      </c>
      <c r="AW53" s="8">
        <v>0</v>
      </c>
      <c r="AX53" s="8">
        <v>0</v>
      </c>
      <c r="AY53" s="8">
        <v>0</v>
      </c>
      <c r="AZ53" s="2"/>
    </row>
    <row r="54" spans="4:52" x14ac:dyDescent="0.2">
      <c r="D54" s="1" t="s">
        <v>1778</v>
      </c>
      <c r="E54" s="3" t="s">
        <v>76</v>
      </c>
      <c r="F54" s="3" t="s">
        <v>1235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0.8208333333333333</v>
      </c>
      <c r="N54" s="3" t="s">
        <v>4427</v>
      </c>
      <c r="O54" s="2"/>
      <c r="P54" s="3" t="s">
        <v>1498</v>
      </c>
      <c r="Q54" s="3" t="s">
        <v>1275</v>
      </c>
      <c r="R54" s="3" t="s">
        <v>645</v>
      </c>
      <c r="S54" s="3" t="s">
        <v>1366</v>
      </c>
      <c r="T54" s="3" t="s">
        <v>372</v>
      </c>
      <c r="U54" s="3" t="s">
        <v>216</v>
      </c>
      <c r="V54" s="3" t="s">
        <v>4428</v>
      </c>
      <c r="W54" s="3" t="s">
        <v>86</v>
      </c>
      <c r="X54" s="3" t="s">
        <v>184</v>
      </c>
      <c r="Y54" s="3" t="s">
        <v>222</v>
      </c>
      <c r="Z54" s="3" t="s">
        <v>373</v>
      </c>
      <c r="AA54" s="3" t="s">
        <v>919</v>
      </c>
      <c r="AB54" s="3" t="s">
        <v>558</v>
      </c>
      <c r="AC54" s="3" t="s">
        <v>151</v>
      </c>
      <c r="AD54" s="3" t="s">
        <v>4429</v>
      </c>
      <c r="AE54" s="3" t="s">
        <v>1506</v>
      </c>
      <c r="AF54" s="3" t="s">
        <v>83</v>
      </c>
      <c r="AG54" s="3" t="s">
        <v>117</v>
      </c>
      <c r="AH54" s="3" t="s">
        <v>118</v>
      </c>
      <c r="AI54" s="3" t="s">
        <v>155</v>
      </c>
      <c r="AJ54" s="3" t="s">
        <v>268</v>
      </c>
      <c r="AK54" s="3" t="s">
        <v>268</v>
      </c>
      <c r="AL54" s="3" t="s">
        <v>550</v>
      </c>
      <c r="AM54" s="3" t="s">
        <v>550</v>
      </c>
      <c r="AN54" s="3" t="s">
        <v>192</v>
      </c>
      <c r="AO54" s="3" t="s">
        <v>192</v>
      </c>
      <c r="AP54" s="3" t="s">
        <v>86</v>
      </c>
      <c r="AQ54" s="3" t="s">
        <v>86</v>
      </c>
      <c r="AR54" s="3" t="s">
        <v>264</v>
      </c>
      <c r="AS54" s="3" t="s">
        <v>264</v>
      </c>
      <c r="AT54" s="3" t="s">
        <v>519</v>
      </c>
      <c r="AU54" s="3" t="s">
        <v>519</v>
      </c>
      <c r="AV54" s="8">
        <v>0.05</v>
      </c>
      <c r="AW54" s="8">
        <v>7.0000000000000007E-2</v>
      </c>
      <c r="AX54" s="8">
        <v>0.09</v>
      </c>
      <c r="AY54" s="8">
        <v>0.25</v>
      </c>
      <c r="AZ54" s="2"/>
    </row>
    <row r="55" spans="4:52" x14ac:dyDescent="0.2">
      <c r="D55" s="1" t="s">
        <v>889</v>
      </c>
      <c r="E55" s="3" t="s">
        <v>76</v>
      </c>
      <c r="F55" s="3" t="s">
        <v>890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0.82152777777777775</v>
      </c>
      <c r="N55" s="3" t="s">
        <v>4430</v>
      </c>
      <c r="O55" s="2"/>
      <c r="P55" s="3" t="s">
        <v>1692</v>
      </c>
      <c r="Q55" s="3" t="s">
        <v>83</v>
      </c>
      <c r="R55" s="3" t="s">
        <v>196</v>
      </c>
      <c r="S55" s="3" t="s">
        <v>83</v>
      </c>
      <c r="T55" s="3" t="s">
        <v>178</v>
      </c>
      <c r="U55" s="3" t="s">
        <v>83</v>
      </c>
      <c r="V55" s="3" t="s">
        <v>4431</v>
      </c>
      <c r="W55" s="3" t="s">
        <v>86</v>
      </c>
      <c r="X55" s="3" t="s">
        <v>2890</v>
      </c>
      <c r="Y55" s="3" t="s">
        <v>83</v>
      </c>
      <c r="Z55" s="3" t="s">
        <v>703</v>
      </c>
      <c r="AA55" s="3" t="s">
        <v>83</v>
      </c>
      <c r="AB55" s="3" t="s">
        <v>630</v>
      </c>
      <c r="AC55" s="3" t="s">
        <v>83</v>
      </c>
      <c r="AD55" s="3" t="s">
        <v>4432</v>
      </c>
      <c r="AE55" s="3" t="s">
        <v>86</v>
      </c>
      <c r="AF55" s="3" t="s">
        <v>101</v>
      </c>
      <c r="AG55" s="3" t="s">
        <v>83</v>
      </c>
      <c r="AH55" s="3" t="s">
        <v>155</v>
      </c>
      <c r="AI55" s="3" t="s">
        <v>83</v>
      </c>
      <c r="AJ55" s="3" t="s">
        <v>1511</v>
      </c>
      <c r="AK55" s="3" t="s">
        <v>1511</v>
      </c>
      <c r="AL55" s="3" t="s">
        <v>285</v>
      </c>
      <c r="AM55" s="3" t="s">
        <v>285</v>
      </c>
      <c r="AN55" s="3" t="s">
        <v>333</v>
      </c>
      <c r="AO55" s="3" t="s">
        <v>333</v>
      </c>
      <c r="AP55" s="3" t="s">
        <v>86</v>
      </c>
      <c r="AQ55" s="3" t="s">
        <v>86</v>
      </c>
      <c r="AR55" s="3" t="s">
        <v>1754</v>
      </c>
      <c r="AS55" s="3" t="s">
        <v>1754</v>
      </c>
      <c r="AT55" s="3" t="s">
        <v>407</v>
      </c>
      <c r="AU55" s="3" t="s">
        <v>407</v>
      </c>
      <c r="AV55" s="8">
        <v>0.09</v>
      </c>
      <c r="AW55" s="8">
        <v>0.11</v>
      </c>
      <c r="AX55" s="8">
        <v>0.14000000000000001</v>
      </c>
      <c r="AY55" s="8">
        <v>0.35</v>
      </c>
      <c r="AZ55" s="2"/>
    </row>
    <row r="56" spans="4:52" x14ac:dyDescent="0.2">
      <c r="D56" s="1" t="s">
        <v>4433</v>
      </c>
      <c r="E56" s="3" t="s">
        <v>76</v>
      </c>
      <c r="F56" s="3" t="s">
        <v>4434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0.82361111111111107</v>
      </c>
      <c r="N56" s="3" t="s">
        <v>4435</v>
      </c>
      <c r="O56" s="2"/>
      <c r="P56" s="3" t="s">
        <v>925</v>
      </c>
      <c r="Q56" s="3" t="s">
        <v>83</v>
      </c>
      <c r="R56" s="3" t="s">
        <v>133</v>
      </c>
      <c r="S56" s="3" t="s">
        <v>83</v>
      </c>
      <c r="T56" s="3" t="s">
        <v>133</v>
      </c>
      <c r="U56" s="3" t="s">
        <v>83</v>
      </c>
      <c r="V56" s="3">
        <f>-(0.09 %)</f>
        <v>-8.9999999999999998E-4</v>
      </c>
      <c r="W56" s="3" t="s">
        <v>86</v>
      </c>
      <c r="X56" s="3" t="s">
        <v>1983</v>
      </c>
      <c r="Y56" s="3" t="s">
        <v>83</v>
      </c>
      <c r="Z56" s="3" t="s">
        <v>186</v>
      </c>
      <c r="AA56" s="3" t="s">
        <v>83</v>
      </c>
      <c r="AB56" s="3" t="s">
        <v>133</v>
      </c>
      <c r="AC56" s="3" t="s">
        <v>83</v>
      </c>
      <c r="AD56" s="3">
        <f>-(0.04 %)</f>
        <v>-4.0000000000000002E-4</v>
      </c>
      <c r="AE56" s="3" t="s">
        <v>86</v>
      </c>
      <c r="AF56" s="3" t="s">
        <v>101</v>
      </c>
      <c r="AG56" s="3" t="s">
        <v>83</v>
      </c>
      <c r="AH56" s="3" t="s">
        <v>432</v>
      </c>
      <c r="AI56" s="3" t="s">
        <v>83</v>
      </c>
      <c r="AJ56" s="3" t="s">
        <v>143</v>
      </c>
      <c r="AK56" s="3" t="s">
        <v>143</v>
      </c>
      <c r="AL56" s="3" t="s">
        <v>121</v>
      </c>
      <c r="AM56" s="3" t="s">
        <v>121</v>
      </c>
      <c r="AN56" s="3" t="s">
        <v>186</v>
      </c>
      <c r="AO56" s="3" t="s">
        <v>186</v>
      </c>
      <c r="AP56" s="3" t="s">
        <v>86</v>
      </c>
      <c r="AQ56" s="3" t="s">
        <v>86</v>
      </c>
      <c r="AR56" s="3" t="s">
        <v>1754</v>
      </c>
      <c r="AS56" s="3" t="s">
        <v>1754</v>
      </c>
      <c r="AT56" s="3" t="s">
        <v>335</v>
      </c>
      <c r="AU56" s="3" t="s">
        <v>335</v>
      </c>
      <c r="AV56" s="8">
        <v>7.0000000000000007E-2</v>
      </c>
      <c r="AW56" s="8">
        <v>0.08</v>
      </c>
      <c r="AX56" s="8">
        <v>0.1</v>
      </c>
      <c r="AY56" s="8">
        <v>0.24</v>
      </c>
      <c r="AZ56" s="2"/>
    </row>
    <row r="57" spans="4:52" x14ac:dyDescent="0.2">
      <c r="D57" s="1" t="s">
        <v>4436</v>
      </c>
      <c r="E57" s="3" t="s">
        <v>76</v>
      </c>
      <c r="F57" s="3" t="s">
        <v>231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0.82430555555555562</v>
      </c>
      <c r="N57" s="3" t="s">
        <v>4437</v>
      </c>
      <c r="O57" s="2"/>
      <c r="P57" s="3" t="s">
        <v>595</v>
      </c>
      <c r="Q57" s="3" t="s">
        <v>83</v>
      </c>
      <c r="R57" s="3" t="s">
        <v>145</v>
      </c>
      <c r="S57" s="3" t="s">
        <v>83</v>
      </c>
      <c r="T57" s="3" t="s">
        <v>115</v>
      </c>
      <c r="U57" s="3" t="s">
        <v>83</v>
      </c>
      <c r="V57" s="3" t="s">
        <v>4438</v>
      </c>
      <c r="W57" s="3" t="s">
        <v>86</v>
      </c>
      <c r="X57" s="3" t="s">
        <v>399</v>
      </c>
      <c r="Y57" s="3" t="s">
        <v>83</v>
      </c>
      <c r="Z57" s="3" t="s">
        <v>558</v>
      </c>
      <c r="AA57" s="3" t="s">
        <v>83</v>
      </c>
      <c r="AB57" s="3" t="s">
        <v>121</v>
      </c>
      <c r="AC57" s="3" t="s">
        <v>83</v>
      </c>
      <c r="AD57" s="3" t="s">
        <v>4439</v>
      </c>
      <c r="AE57" s="3" t="s">
        <v>86</v>
      </c>
      <c r="AF57" s="3" t="s">
        <v>101</v>
      </c>
      <c r="AG57" s="3" t="s">
        <v>83</v>
      </c>
      <c r="AH57" s="3" t="s">
        <v>432</v>
      </c>
      <c r="AI57" s="3" t="s">
        <v>83</v>
      </c>
      <c r="AJ57" s="3" t="s">
        <v>1157</v>
      </c>
      <c r="AK57" s="3" t="s">
        <v>1157</v>
      </c>
      <c r="AL57" s="3" t="s">
        <v>152</v>
      </c>
      <c r="AM57" s="3" t="s">
        <v>152</v>
      </c>
      <c r="AN57" s="3" t="s">
        <v>392</v>
      </c>
      <c r="AO57" s="3" t="s">
        <v>392</v>
      </c>
      <c r="AP57" s="3" t="s">
        <v>86</v>
      </c>
      <c r="AQ57" s="3" t="s">
        <v>86</v>
      </c>
      <c r="AR57" s="3" t="s">
        <v>2299</v>
      </c>
      <c r="AS57" s="3" t="s">
        <v>2299</v>
      </c>
      <c r="AT57" s="3" t="s">
        <v>139</v>
      </c>
      <c r="AU57" s="3" t="s">
        <v>139</v>
      </c>
      <c r="AV57" s="8">
        <v>0.02</v>
      </c>
      <c r="AW57" s="8">
        <v>0.02</v>
      </c>
      <c r="AX57" s="8">
        <v>0.03</v>
      </c>
      <c r="AY57" s="8">
        <v>0.22</v>
      </c>
      <c r="AZ57" s="2"/>
    </row>
    <row r="58" spans="4:52" x14ac:dyDescent="0.2">
      <c r="D58" s="1" t="s">
        <v>4440</v>
      </c>
      <c r="E58" s="3" t="s">
        <v>76</v>
      </c>
      <c r="F58" s="3" t="s">
        <v>1612</v>
      </c>
      <c r="G58" s="3" t="s">
        <v>130</v>
      </c>
      <c r="H58" s="2"/>
      <c r="I58" s="2"/>
      <c r="J58" s="2"/>
      <c r="K58" s="3" t="s">
        <v>79</v>
      </c>
      <c r="L58" s="3" t="s">
        <v>80</v>
      </c>
      <c r="M58" s="6">
        <v>0.82430555555555562</v>
      </c>
      <c r="N58" s="3" t="s">
        <v>4441</v>
      </c>
      <c r="O58" s="2"/>
      <c r="P58" s="3" t="s">
        <v>879</v>
      </c>
      <c r="Q58" s="3" t="s">
        <v>83</v>
      </c>
      <c r="R58" s="3" t="s">
        <v>331</v>
      </c>
      <c r="S58" s="3" t="s">
        <v>83</v>
      </c>
      <c r="T58" s="3" t="s">
        <v>179</v>
      </c>
      <c r="U58" s="3" t="s">
        <v>83</v>
      </c>
      <c r="V58" s="3" t="s">
        <v>86</v>
      </c>
      <c r="W58" s="3" t="s">
        <v>86</v>
      </c>
      <c r="X58" s="3" t="s">
        <v>2217</v>
      </c>
      <c r="Y58" s="3" t="s">
        <v>83</v>
      </c>
      <c r="Z58" s="3" t="s">
        <v>331</v>
      </c>
      <c r="AA58" s="3" t="s">
        <v>83</v>
      </c>
      <c r="AB58" s="3" t="s">
        <v>179</v>
      </c>
      <c r="AC58" s="3" t="s">
        <v>83</v>
      </c>
      <c r="AD58" s="3" t="s">
        <v>86</v>
      </c>
      <c r="AE58" s="3" t="s">
        <v>86</v>
      </c>
      <c r="AF58" s="3" t="s">
        <v>3665</v>
      </c>
      <c r="AG58" s="3" t="s">
        <v>83</v>
      </c>
      <c r="AH58" s="3" t="s">
        <v>118</v>
      </c>
      <c r="AI58" s="3" t="s">
        <v>83</v>
      </c>
      <c r="AJ58" s="3" t="s">
        <v>1356</v>
      </c>
      <c r="AK58" s="3" t="s">
        <v>1356</v>
      </c>
      <c r="AL58" s="3" t="s">
        <v>683</v>
      </c>
      <c r="AM58" s="3" t="s">
        <v>683</v>
      </c>
      <c r="AN58" s="3" t="s">
        <v>194</v>
      </c>
      <c r="AO58" s="3" t="s">
        <v>194</v>
      </c>
      <c r="AP58" s="3" t="s">
        <v>86</v>
      </c>
      <c r="AQ58" s="3" t="s">
        <v>86</v>
      </c>
      <c r="AR58" s="3" t="s">
        <v>264</v>
      </c>
      <c r="AS58" s="3" t="s">
        <v>264</v>
      </c>
      <c r="AT58" s="3" t="s">
        <v>83</v>
      </c>
      <c r="AU58" s="3" t="s">
        <v>83</v>
      </c>
      <c r="AV58" s="8">
        <v>0</v>
      </c>
      <c r="AW58" s="8">
        <v>0</v>
      </c>
      <c r="AX58" s="8">
        <v>0</v>
      </c>
      <c r="AY58" s="8">
        <v>0.02</v>
      </c>
      <c r="AZ58" s="2"/>
    </row>
    <row r="59" spans="4:52" x14ac:dyDescent="0.2">
      <c r="D59" s="1" t="s">
        <v>1312</v>
      </c>
      <c r="E59" s="3" t="s">
        <v>920</v>
      </c>
      <c r="F59" s="3" t="s">
        <v>4442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0.82777777777777783</v>
      </c>
      <c r="N59" s="3" t="s">
        <v>4443</v>
      </c>
      <c r="O59" s="2"/>
      <c r="P59" s="3" t="s">
        <v>83</v>
      </c>
      <c r="Q59" s="3" t="s">
        <v>83</v>
      </c>
      <c r="R59" s="3" t="s">
        <v>83</v>
      </c>
      <c r="S59" s="3" t="s">
        <v>83</v>
      </c>
      <c r="T59" s="3" t="s">
        <v>83</v>
      </c>
      <c r="U59" s="3" t="s">
        <v>83</v>
      </c>
      <c r="V59" s="3" t="s">
        <v>86</v>
      </c>
      <c r="W59" s="3" t="s">
        <v>86</v>
      </c>
      <c r="X59" s="3" t="s">
        <v>1012</v>
      </c>
      <c r="Y59" s="3" t="s">
        <v>83</v>
      </c>
      <c r="Z59" s="3" t="s">
        <v>391</v>
      </c>
      <c r="AA59" s="3" t="s">
        <v>83</v>
      </c>
      <c r="AB59" s="3" t="s">
        <v>263</v>
      </c>
      <c r="AC59" s="3" t="s">
        <v>83</v>
      </c>
      <c r="AD59" s="3" t="s">
        <v>4444</v>
      </c>
      <c r="AE59" s="3" t="s">
        <v>86</v>
      </c>
      <c r="AF59" s="3" t="s">
        <v>101</v>
      </c>
      <c r="AG59" s="3" t="s">
        <v>83</v>
      </c>
      <c r="AH59" s="3" t="s">
        <v>155</v>
      </c>
      <c r="AI59" s="3" t="s">
        <v>83</v>
      </c>
      <c r="AJ59" s="3" t="s">
        <v>83</v>
      </c>
      <c r="AK59" s="3" t="s">
        <v>83</v>
      </c>
      <c r="AL59" s="3" t="s">
        <v>83</v>
      </c>
      <c r="AM59" s="3" t="s">
        <v>83</v>
      </c>
      <c r="AN59" s="3" t="s">
        <v>83</v>
      </c>
      <c r="AO59" s="3" t="s">
        <v>83</v>
      </c>
      <c r="AP59" s="3" t="s">
        <v>86</v>
      </c>
      <c r="AQ59" s="3" t="s">
        <v>86</v>
      </c>
      <c r="AR59" s="3" t="s">
        <v>83</v>
      </c>
      <c r="AS59" s="3" t="s">
        <v>83</v>
      </c>
      <c r="AT59" s="3" t="s">
        <v>83</v>
      </c>
      <c r="AU59" s="3" t="s">
        <v>83</v>
      </c>
      <c r="AV59" s="8">
        <v>0</v>
      </c>
      <c r="AW59" s="8">
        <v>0</v>
      </c>
      <c r="AX59" s="8">
        <v>0</v>
      </c>
      <c r="AY59" s="8">
        <v>0</v>
      </c>
      <c r="AZ59" s="2"/>
    </row>
    <row r="60" spans="4:52" x14ac:dyDescent="0.2">
      <c r="D60" s="1" t="s">
        <v>3191</v>
      </c>
      <c r="E60" s="3" t="s">
        <v>76</v>
      </c>
      <c r="F60" s="3" t="s">
        <v>4445</v>
      </c>
      <c r="G60" s="3" t="s">
        <v>89</v>
      </c>
      <c r="H60" s="2"/>
      <c r="I60" s="2"/>
      <c r="J60" s="2"/>
      <c r="K60" s="3" t="s">
        <v>79</v>
      </c>
      <c r="L60" s="3" t="s">
        <v>80</v>
      </c>
      <c r="M60" s="6">
        <v>0.82847222222222217</v>
      </c>
      <c r="N60" s="3" t="s">
        <v>4446</v>
      </c>
      <c r="O60" s="2"/>
      <c r="P60" s="3" t="s">
        <v>709</v>
      </c>
      <c r="Q60" s="3" t="s">
        <v>83</v>
      </c>
      <c r="R60" s="3" t="s">
        <v>694</v>
      </c>
      <c r="S60" s="3" t="s">
        <v>83</v>
      </c>
      <c r="T60" s="3" t="s">
        <v>186</v>
      </c>
      <c r="U60" s="3" t="s">
        <v>83</v>
      </c>
      <c r="V60" s="3" t="s">
        <v>4447</v>
      </c>
      <c r="W60" s="3" t="s">
        <v>86</v>
      </c>
      <c r="X60" s="3" t="s">
        <v>2433</v>
      </c>
      <c r="Y60" s="3" t="s">
        <v>83</v>
      </c>
      <c r="Z60" s="3" t="s">
        <v>694</v>
      </c>
      <c r="AA60" s="3" t="s">
        <v>83</v>
      </c>
      <c r="AB60" s="3" t="s">
        <v>179</v>
      </c>
      <c r="AC60" s="3" t="s">
        <v>83</v>
      </c>
      <c r="AD60" s="3" t="s">
        <v>4448</v>
      </c>
      <c r="AE60" s="3" t="s">
        <v>86</v>
      </c>
      <c r="AF60" s="3" t="s">
        <v>101</v>
      </c>
      <c r="AG60" s="3" t="s">
        <v>83</v>
      </c>
      <c r="AH60" s="3" t="s">
        <v>118</v>
      </c>
      <c r="AI60" s="3" t="s">
        <v>83</v>
      </c>
      <c r="AJ60" s="3" t="s">
        <v>408</v>
      </c>
      <c r="AK60" s="3" t="s">
        <v>408</v>
      </c>
      <c r="AL60" s="3" t="s">
        <v>694</v>
      </c>
      <c r="AM60" s="3" t="s">
        <v>694</v>
      </c>
      <c r="AN60" s="3" t="s">
        <v>186</v>
      </c>
      <c r="AO60" s="3" t="s">
        <v>186</v>
      </c>
      <c r="AP60" s="3" t="s">
        <v>86</v>
      </c>
      <c r="AQ60" s="3" t="s">
        <v>86</v>
      </c>
      <c r="AR60" s="3" t="s">
        <v>2299</v>
      </c>
      <c r="AS60" s="3" t="s">
        <v>2299</v>
      </c>
      <c r="AT60" s="3" t="s">
        <v>432</v>
      </c>
      <c r="AU60" s="3" t="s">
        <v>432</v>
      </c>
      <c r="AV60" s="8">
        <v>7.0000000000000007E-2</v>
      </c>
      <c r="AW60" s="8">
        <v>0.11</v>
      </c>
      <c r="AX60" s="8">
        <v>0.17</v>
      </c>
      <c r="AY60" s="8">
        <v>0.37</v>
      </c>
      <c r="AZ60" s="2"/>
    </row>
    <row r="61" spans="4:52" x14ac:dyDescent="0.2">
      <c r="D61" s="1" t="s">
        <v>4449</v>
      </c>
      <c r="E61" s="3" t="s">
        <v>76</v>
      </c>
      <c r="F61" s="3" t="s">
        <v>123</v>
      </c>
      <c r="G61" s="3" t="s">
        <v>89</v>
      </c>
      <c r="H61" s="2"/>
      <c r="I61" s="2"/>
      <c r="J61" s="2"/>
      <c r="K61" s="3" t="s">
        <v>79</v>
      </c>
      <c r="L61" s="3" t="s">
        <v>80</v>
      </c>
      <c r="M61" s="6">
        <v>0.82847222222222217</v>
      </c>
      <c r="N61" s="3" t="s">
        <v>4450</v>
      </c>
      <c r="O61" s="2"/>
      <c r="P61" s="3" t="s">
        <v>586</v>
      </c>
      <c r="Q61" s="3" t="s">
        <v>83</v>
      </c>
      <c r="R61" s="3" t="s">
        <v>645</v>
      </c>
      <c r="S61" s="3" t="s">
        <v>83</v>
      </c>
      <c r="T61" s="3" t="s">
        <v>138</v>
      </c>
      <c r="U61" s="3" t="s">
        <v>83</v>
      </c>
      <c r="V61" s="3" t="s">
        <v>4451</v>
      </c>
      <c r="W61" s="3" t="s">
        <v>86</v>
      </c>
      <c r="X61" s="3" t="s">
        <v>1291</v>
      </c>
      <c r="Y61" s="3" t="s">
        <v>83</v>
      </c>
      <c r="Z61" s="3" t="s">
        <v>111</v>
      </c>
      <c r="AA61" s="3" t="s">
        <v>83</v>
      </c>
      <c r="AB61" s="3" t="s">
        <v>426</v>
      </c>
      <c r="AC61" s="3" t="s">
        <v>83</v>
      </c>
      <c r="AD61" s="3" t="s">
        <v>4452</v>
      </c>
      <c r="AE61" s="3" t="s">
        <v>86</v>
      </c>
      <c r="AF61" s="3" t="s">
        <v>101</v>
      </c>
      <c r="AG61" s="3" t="s">
        <v>83</v>
      </c>
      <c r="AH61" s="3" t="s">
        <v>335</v>
      </c>
      <c r="AI61" s="3" t="s">
        <v>83</v>
      </c>
      <c r="AJ61" s="3" t="s">
        <v>925</v>
      </c>
      <c r="AK61" s="3" t="s">
        <v>925</v>
      </c>
      <c r="AL61" s="3" t="s">
        <v>120</v>
      </c>
      <c r="AM61" s="3" t="s">
        <v>120</v>
      </c>
      <c r="AN61" s="3" t="s">
        <v>138</v>
      </c>
      <c r="AO61" s="3" t="s">
        <v>138</v>
      </c>
      <c r="AP61" s="3" t="s">
        <v>86</v>
      </c>
      <c r="AQ61" s="3" t="s">
        <v>86</v>
      </c>
      <c r="AR61" s="3" t="s">
        <v>264</v>
      </c>
      <c r="AS61" s="3" t="s">
        <v>264</v>
      </c>
      <c r="AT61" s="3" t="s">
        <v>83</v>
      </c>
      <c r="AU61" s="3" t="s">
        <v>83</v>
      </c>
      <c r="AV61" s="8">
        <v>0.01</v>
      </c>
      <c r="AW61" s="8">
        <v>0.01</v>
      </c>
      <c r="AX61" s="8">
        <v>0.02</v>
      </c>
      <c r="AY61" s="8">
        <v>0.15</v>
      </c>
      <c r="AZ61" s="2"/>
    </row>
    <row r="62" spans="4:52" x14ac:dyDescent="0.2">
      <c r="D62" s="1" t="s">
        <v>4453</v>
      </c>
      <c r="E62" s="3" t="s">
        <v>76</v>
      </c>
      <c r="F62" s="3" t="s">
        <v>4454</v>
      </c>
      <c r="G62" s="3" t="s">
        <v>89</v>
      </c>
      <c r="H62" s="2"/>
      <c r="I62" s="2"/>
      <c r="J62" s="2"/>
      <c r="K62" s="3" t="s">
        <v>79</v>
      </c>
      <c r="L62" s="3" t="s">
        <v>80</v>
      </c>
      <c r="M62" s="6">
        <v>0.82916666666666661</v>
      </c>
      <c r="N62" s="3" t="s">
        <v>4455</v>
      </c>
      <c r="O62" s="2"/>
      <c r="P62" s="3" t="s">
        <v>534</v>
      </c>
      <c r="Q62" s="3" t="s">
        <v>83</v>
      </c>
      <c r="R62" s="3" t="s">
        <v>387</v>
      </c>
      <c r="S62" s="3" t="s">
        <v>83</v>
      </c>
      <c r="T62" s="3" t="s">
        <v>186</v>
      </c>
      <c r="U62" s="3" t="s">
        <v>83</v>
      </c>
      <c r="V62" s="3">
        <f>-(0.14 %)</f>
        <v>-1.4000000000000002E-3</v>
      </c>
      <c r="W62" s="3" t="s">
        <v>86</v>
      </c>
      <c r="X62" s="3" t="s">
        <v>3005</v>
      </c>
      <c r="Y62" s="3" t="s">
        <v>632</v>
      </c>
      <c r="Z62" s="3" t="s">
        <v>152</v>
      </c>
      <c r="AA62" s="3" t="s">
        <v>1035</v>
      </c>
      <c r="AB62" s="3" t="s">
        <v>186</v>
      </c>
      <c r="AC62" s="3" t="s">
        <v>347</v>
      </c>
      <c r="AD62" s="3">
        <f>-(0.08 %)</f>
        <v>-8.0000000000000004E-4</v>
      </c>
      <c r="AE62" s="3" t="s">
        <v>4456</v>
      </c>
      <c r="AF62" s="3" t="s">
        <v>101</v>
      </c>
      <c r="AG62" s="3" t="s">
        <v>117</v>
      </c>
      <c r="AH62" s="3" t="s">
        <v>118</v>
      </c>
      <c r="AI62" s="3" t="s">
        <v>314</v>
      </c>
      <c r="AJ62" s="3" t="s">
        <v>1511</v>
      </c>
      <c r="AK62" s="3" t="s">
        <v>1511</v>
      </c>
      <c r="AL62" s="3" t="s">
        <v>520</v>
      </c>
      <c r="AM62" s="3" t="s">
        <v>520</v>
      </c>
      <c r="AN62" s="3" t="s">
        <v>186</v>
      </c>
      <c r="AO62" s="3" t="s">
        <v>186</v>
      </c>
      <c r="AP62" s="3" t="s">
        <v>86</v>
      </c>
      <c r="AQ62" s="3" t="s">
        <v>86</v>
      </c>
      <c r="AR62" s="3" t="s">
        <v>1754</v>
      </c>
      <c r="AS62" s="3" t="s">
        <v>1754</v>
      </c>
      <c r="AT62" s="3" t="s">
        <v>118</v>
      </c>
      <c r="AU62" s="3" t="s">
        <v>118</v>
      </c>
      <c r="AV62" s="8">
        <v>0.13</v>
      </c>
      <c r="AW62" s="8">
        <v>0.16</v>
      </c>
      <c r="AX62" s="8">
        <v>0.19</v>
      </c>
      <c r="AY62" s="8">
        <v>0.39</v>
      </c>
      <c r="AZ62" s="2"/>
    </row>
    <row r="63" spans="4:52" x14ac:dyDescent="0.2">
      <c r="D63" s="1" t="s">
        <v>1822</v>
      </c>
      <c r="E63" s="3" t="s">
        <v>76</v>
      </c>
      <c r="F63" s="3" t="s">
        <v>4457</v>
      </c>
      <c r="G63" s="3" t="s">
        <v>78</v>
      </c>
      <c r="H63" s="2"/>
      <c r="I63" s="2"/>
      <c r="J63" s="2"/>
      <c r="K63" s="3" t="s">
        <v>79</v>
      </c>
      <c r="L63" s="3" t="s">
        <v>80</v>
      </c>
      <c r="M63" s="6">
        <v>0.83124999999999993</v>
      </c>
      <c r="N63" s="3" t="s">
        <v>4458</v>
      </c>
      <c r="O63" s="2"/>
      <c r="P63" s="3" t="s">
        <v>1343</v>
      </c>
      <c r="Q63" s="3" t="s">
        <v>1275</v>
      </c>
      <c r="R63" s="3" t="s">
        <v>703</v>
      </c>
      <c r="S63" s="3" t="s">
        <v>339</v>
      </c>
      <c r="T63" s="3" t="s">
        <v>441</v>
      </c>
      <c r="U63" s="3" t="s">
        <v>333</v>
      </c>
      <c r="V63" s="3" t="s">
        <v>4459</v>
      </c>
      <c r="W63" s="3">
        <f>-(0.92 %)</f>
        <v>-9.1999999999999998E-3</v>
      </c>
      <c r="X63" s="3" t="s">
        <v>1418</v>
      </c>
      <c r="Y63" s="3" t="s">
        <v>83</v>
      </c>
      <c r="Z63" s="3" t="s">
        <v>747</v>
      </c>
      <c r="AA63" s="3" t="s">
        <v>83</v>
      </c>
      <c r="AB63" s="3" t="s">
        <v>327</v>
      </c>
      <c r="AC63" s="3" t="s">
        <v>83</v>
      </c>
      <c r="AD63" s="3" t="s">
        <v>4460</v>
      </c>
      <c r="AE63" s="3" t="s">
        <v>86</v>
      </c>
      <c r="AF63" s="3" t="s">
        <v>101</v>
      </c>
      <c r="AG63" s="3" t="s">
        <v>83</v>
      </c>
      <c r="AH63" s="3" t="s">
        <v>155</v>
      </c>
      <c r="AI63" s="3" t="s">
        <v>83</v>
      </c>
      <c r="AJ63" s="3" t="s">
        <v>726</v>
      </c>
      <c r="AK63" s="3" t="s">
        <v>726</v>
      </c>
      <c r="AL63" s="3" t="s">
        <v>285</v>
      </c>
      <c r="AM63" s="3" t="s">
        <v>285</v>
      </c>
      <c r="AN63" s="3" t="s">
        <v>327</v>
      </c>
      <c r="AO63" s="3" t="s">
        <v>327</v>
      </c>
      <c r="AP63" s="3" t="s">
        <v>86</v>
      </c>
      <c r="AQ63" s="3" t="s">
        <v>86</v>
      </c>
      <c r="AR63" s="3" t="s">
        <v>264</v>
      </c>
      <c r="AS63" s="3" t="s">
        <v>264</v>
      </c>
      <c r="AT63" s="3" t="s">
        <v>519</v>
      </c>
      <c r="AU63" s="3" t="s">
        <v>519</v>
      </c>
      <c r="AV63" s="8">
        <v>0.02</v>
      </c>
      <c r="AW63" s="8">
        <v>0.02</v>
      </c>
      <c r="AX63" s="8">
        <v>0.03</v>
      </c>
      <c r="AY63" s="8">
        <v>0.04</v>
      </c>
      <c r="AZ63" s="2"/>
    </row>
    <row r="64" spans="4:52" x14ac:dyDescent="0.2">
      <c r="D64" s="1" t="s">
        <v>4461</v>
      </c>
      <c r="E64" s="3" t="s">
        <v>76</v>
      </c>
      <c r="F64" s="3" t="s">
        <v>4018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0.83819444444444446</v>
      </c>
      <c r="N64" s="3" t="s">
        <v>4462</v>
      </c>
      <c r="O64" s="2"/>
      <c r="P64" s="3" t="s">
        <v>738</v>
      </c>
      <c r="Q64" s="3" t="s">
        <v>83</v>
      </c>
      <c r="R64" s="3" t="s">
        <v>356</v>
      </c>
      <c r="S64" s="3" t="s">
        <v>83</v>
      </c>
      <c r="T64" s="3" t="s">
        <v>347</v>
      </c>
      <c r="U64" s="3" t="s">
        <v>83</v>
      </c>
      <c r="V64" s="3" t="s">
        <v>4463</v>
      </c>
      <c r="W64" s="3" t="s">
        <v>86</v>
      </c>
      <c r="X64" s="3" t="s">
        <v>248</v>
      </c>
      <c r="Y64" s="3" t="s">
        <v>83</v>
      </c>
      <c r="Z64" s="3" t="s">
        <v>759</v>
      </c>
      <c r="AA64" s="3" t="s">
        <v>83</v>
      </c>
      <c r="AB64" s="3" t="s">
        <v>115</v>
      </c>
      <c r="AC64" s="3" t="s">
        <v>83</v>
      </c>
      <c r="AD64" s="3" t="s">
        <v>4464</v>
      </c>
      <c r="AE64" s="3" t="s">
        <v>86</v>
      </c>
      <c r="AF64" s="3" t="s">
        <v>101</v>
      </c>
      <c r="AG64" s="3" t="s">
        <v>83</v>
      </c>
      <c r="AH64" s="3" t="s">
        <v>118</v>
      </c>
      <c r="AI64" s="3" t="s">
        <v>83</v>
      </c>
      <c r="AJ64" s="3" t="s">
        <v>1462</v>
      </c>
      <c r="AK64" s="3" t="s">
        <v>1462</v>
      </c>
      <c r="AL64" s="3" t="s">
        <v>525</v>
      </c>
      <c r="AM64" s="3" t="s">
        <v>525</v>
      </c>
      <c r="AN64" s="3" t="s">
        <v>529</v>
      </c>
      <c r="AO64" s="3" t="s">
        <v>529</v>
      </c>
      <c r="AP64" s="3" t="s">
        <v>86</v>
      </c>
      <c r="AQ64" s="3" t="s">
        <v>86</v>
      </c>
      <c r="AR64" s="3" t="s">
        <v>2299</v>
      </c>
      <c r="AS64" s="3" t="s">
        <v>2299</v>
      </c>
      <c r="AT64" s="3" t="s">
        <v>314</v>
      </c>
      <c r="AU64" s="3" t="s">
        <v>314</v>
      </c>
      <c r="AV64" s="8">
        <v>0.03</v>
      </c>
      <c r="AW64" s="8">
        <v>0.05</v>
      </c>
      <c r="AX64" s="8">
        <v>0.09</v>
      </c>
      <c r="AY64" s="8">
        <v>0.42</v>
      </c>
      <c r="AZ64" s="2"/>
    </row>
    <row r="65" spans="4:52" x14ac:dyDescent="0.2">
      <c r="D65" s="1" t="s">
        <v>4465</v>
      </c>
      <c r="E65" s="3" t="s">
        <v>76</v>
      </c>
      <c r="F65" s="3" t="s">
        <v>2525</v>
      </c>
      <c r="G65" s="3" t="s">
        <v>89</v>
      </c>
      <c r="H65" s="2"/>
      <c r="I65" s="2"/>
      <c r="J65" s="2"/>
      <c r="K65" s="3" t="s">
        <v>79</v>
      </c>
      <c r="L65" s="3" t="s">
        <v>80</v>
      </c>
      <c r="M65" s="6">
        <v>0.83958333333333324</v>
      </c>
      <c r="N65" s="3" t="s">
        <v>4466</v>
      </c>
      <c r="O65" s="2"/>
      <c r="P65" s="3" t="s">
        <v>586</v>
      </c>
      <c r="Q65" s="3" t="s">
        <v>83</v>
      </c>
      <c r="R65" s="3" t="s">
        <v>284</v>
      </c>
      <c r="S65" s="3" t="s">
        <v>83</v>
      </c>
      <c r="T65" s="3" t="s">
        <v>186</v>
      </c>
      <c r="U65" s="3" t="s">
        <v>83</v>
      </c>
      <c r="V65" s="3">
        <f>-(0.08 %)</f>
        <v>-8.0000000000000004E-4</v>
      </c>
      <c r="W65" s="3" t="s">
        <v>86</v>
      </c>
      <c r="X65" s="3" t="s">
        <v>2723</v>
      </c>
      <c r="Y65" s="3" t="s">
        <v>726</v>
      </c>
      <c r="Z65" s="3" t="s">
        <v>284</v>
      </c>
      <c r="AA65" s="3" t="s">
        <v>676</v>
      </c>
      <c r="AB65" s="3" t="s">
        <v>186</v>
      </c>
      <c r="AC65" s="3" t="s">
        <v>347</v>
      </c>
      <c r="AD65" s="3">
        <f>-(0.01 %)</f>
        <v>-1E-4</v>
      </c>
      <c r="AE65" s="3" t="s">
        <v>86</v>
      </c>
      <c r="AF65" s="3" t="s">
        <v>101</v>
      </c>
      <c r="AG65" s="3" t="s">
        <v>83</v>
      </c>
      <c r="AH65" s="3" t="s">
        <v>155</v>
      </c>
      <c r="AI65" s="3" t="s">
        <v>83</v>
      </c>
      <c r="AJ65" s="3" t="s">
        <v>1462</v>
      </c>
      <c r="AK65" s="3" t="s">
        <v>1462</v>
      </c>
      <c r="AL65" s="3" t="s">
        <v>281</v>
      </c>
      <c r="AM65" s="3" t="s">
        <v>281</v>
      </c>
      <c r="AN65" s="3" t="s">
        <v>179</v>
      </c>
      <c r="AO65" s="3" t="s">
        <v>179</v>
      </c>
      <c r="AP65" s="3" t="s">
        <v>86</v>
      </c>
      <c r="AQ65" s="3" t="s">
        <v>86</v>
      </c>
      <c r="AR65" s="3" t="s">
        <v>2299</v>
      </c>
      <c r="AS65" s="3" t="s">
        <v>2299</v>
      </c>
      <c r="AT65" s="3" t="s">
        <v>314</v>
      </c>
      <c r="AU65" s="3" t="s">
        <v>314</v>
      </c>
      <c r="AV65" s="8">
        <v>0.11</v>
      </c>
      <c r="AW65" s="8">
        <v>0.15</v>
      </c>
      <c r="AX65" s="8">
        <v>0.21</v>
      </c>
      <c r="AY65" s="8">
        <v>0.39</v>
      </c>
      <c r="AZ65" s="2"/>
    </row>
    <row r="66" spans="4:52" x14ac:dyDescent="0.2">
      <c r="D66" s="1" t="s">
        <v>2081</v>
      </c>
      <c r="E66" s="3" t="s">
        <v>76</v>
      </c>
      <c r="F66" s="3" t="s">
        <v>1524</v>
      </c>
      <c r="G66" s="3" t="s">
        <v>89</v>
      </c>
      <c r="H66" s="2"/>
      <c r="I66" s="2"/>
      <c r="J66" s="2"/>
      <c r="K66" s="3" t="s">
        <v>79</v>
      </c>
      <c r="L66" s="3" t="s">
        <v>80</v>
      </c>
      <c r="M66" s="6">
        <v>0.84097222222222223</v>
      </c>
      <c r="N66" s="3" t="s">
        <v>2802</v>
      </c>
      <c r="O66" s="2"/>
      <c r="P66" s="3" t="s">
        <v>709</v>
      </c>
      <c r="Q66" s="3" t="s">
        <v>83</v>
      </c>
      <c r="R66" s="3" t="s">
        <v>353</v>
      </c>
      <c r="S66" s="3" t="s">
        <v>83</v>
      </c>
      <c r="T66" s="3" t="s">
        <v>133</v>
      </c>
      <c r="U66" s="3" t="s">
        <v>83</v>
      </c>
      <c r="V66" s="3">
        <f>-(0.27 %)</f>
        <v>-2.7000000000000001E-3</v>
      </c>
      <c r="W66" s="3" t="s">
        <v>86</v>
      </c>
      <c r="X66" s="3" t="s">
        <v>1599</v>
      </c>
      <c r="Y66" s="3" t="s">
        <v>83</v>
      </c>
      <c r="Z66" s="3" t="s">
        <v>721</v>
      </c>
      <c r="AA66" s="3" t="s">
        <v>83</v>
      </c>
      <c r="AB66" s="3" t="s">
        <v>186</v>
      </c>
      <c r="AC66" s="3" t="s">
        <v>83</v>
      </c>
      <c r="AD66" s="3">
        <f>-(0.05 %)</f>
        <v>-5.0000000000000001E-4</v>
      </c>
      <c r="AE66" s="3" t="s">
        <v>86</v>
      </c>
      <c r="AF66" s="3" t="s">
        <v>101</v>
      </c>
      <c r="AG66" s="3" t="s">
        <v>83</v>
      </c>
      <c r="AH66" s="3" t="s">
        <v>432</v>
      </c>
      <c r="AI66" s="3" t="s">
        <v>83</v>
      </c>
      <c r="AJ66" s="3" t="s">
        <v>352</v>
      </c>
      <c r="AK66" s="3" t="s">
        <v>352</v>
      </c>
      <c r="AL66" s="3" t="s">
        <v>353</v>
      </c>
      <c r="AM66" s="3" t="s">
        <v>353</v>
      </c>
      <c r="AN66" s="3" t="s">
        <v>186</v>
      </c>
      <c r="AO66" s="3" t="s">
        <v>186</v>
      </c>
      <c r="AP66" s="3" t="s">
        <v>86</v>
      </c>
      <c r="AQ66" s="3" t="s">
        <v>86</v>
      </c>
      <c r="AR66" s="3" t="s">
        <v>2299</v>
      </c>
      <c r="AS66" s="3" t="s">
        <v>2299</v>
      </c>
      <c r="AT66" s="3" t="s">
        <v>102</v>
      </c>
      <c r="AU66" s="3" t="s">
        <v>102</v>
      </c>
      <c r="AV66" s="8">
        <v>0.01</v>
      </c>
      <c r="AW66" s="8">
        <v>0.01</v>
      </c>
      <c r="AX66" s="8">
        <v>0.02</v>
      </c>
      <c r="AY66" s="8">
        <v>0.12</v>
      </c>
      <c r="AZ66" s="2"/>
    </row>
    <row r="67" spans="4:52" x14ac:dyDescent="0.2">
      <c r="D67" s="1" t="s">
        <v>4467</v>
      </c>
      <c r="E67" s="3" t="s">
        <v>76</v>
      </c>
      <c r="F67" s="3" t="s">
        <v>3362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0.84097222222222223</v>
      </c>
      <c r="N67" s="3" t="s">
        <v>4468</v>
      </c>
      <c r="O67" s="2"/>
      <c r="P67" s="3" t="s">
        <v>83</v>
      </c>
      <c r="Q67" s="3" t="s">
        <v>83</v>
      </c>
      <c r="R67" s="3" t="s">
        <v>83</v>
      </c>
      <c r="S67" s="3" t="s">
        <v>83</v>
      </c>
      <c r="T67" s="3" t="s">
        <v>83</v>
      </c>
      <c r="U67" s="3" t="s">
        <v>83</v>
      </c>
      <c r="V67" s="3" t="s">
        <v>86</v>
      </c>
      <c r="W67" s="3" t="s">
        <v>86</v>
      </c>
      <c r="X67" s="3" t="s">
        <v>1324</v>
      </c>
      <c r="Y67" s="3" t="s">
        <v>83</v>
      </c>
      <c r="Z67" s="3" t="s">
        <v>185</v>
      </c>
      <c r="AA67" s="3" t="s">
        <v>83</v>
      </c>
      <c r="AB67" s="3" t="s">
        <v>132</v>
      </c>
      <c r="AC67" s="3" t="s">
        <v>83</v>
      </c>
      <c r="AD67" s="3">
        <f>-(1.9 %)</f>
        <v>-1.9E-2</v>
      </c>
      <c r="AE67" s="3" t="s">
        <v>86</v>
      </c>
      <c r="AF67" s="3" t="s">
        <v>2779</v>
      </c>
      <c r="AG67" s="3" t="s">
        <v>83</v>
      </c>
      <c r="AH67" s="3" t="s">
        <v>407</v>
      </c>
      <c r="AI67" s="3" t="s">
        <v>83</v>
      </c>
      <c r="AJ67" s="3" t="s">
        <v>83</v>
      </c>
      <c r="AK67" s="3" t="s">
        <v>83</v>
      </c>
      <c r="AL67" s="3" t="s">
        <v>83</v>
      </c>
      <c r="AM67" s="3" t="s">
        <v>83</v>
      </c>
      <c r="AN67" s="3" t="s">
        <v>83</v>
      </c>
      <c r="AO67" s="3" t="s">
        <v>83</v>
      </c>
      <c r="AP67" s="3" t="s">
        <v>86</v>
      </c>
      <c r="AQ67" s="3" t="s">
        <v>86</v>
      </c>
      <c r="AR67" s="3" t="s">
        <v>83</v>
      </c>
      <c r="AS67" s="3" t="s">
        <v>83</v>
      </c>
      <c r="AT67" s="3" t="s">
        <v>83</v>
      </c>
      <c r="AU67" s="3" t="s">
        <v>83</v>
      </c>
      <c r="AV67" s="8">
        <v>0.01</v>
      </c>
      <c r="AW67" s="8">
        <v>0.01</v>
      </c>
      <c r="AX67" s="8">
        <v>0.02</v>
      </c>
      <c r="AY67" s="8">
        <v>0.24</v>
      </c>
      <c r="AZ67" s="2"/>
    </row>
    <row r="68" spans="4:52" x14ac:dyDescent="0.2">
      <c r="D68" s="1" t="s">
        <v>4469</v>
      </c>
      <c r="E68" s="3" t="s">
        <v>76</v>
      </c>
      <c r="F68" s="3" t="s">
        <v>3256</v>
      </c>
      <c r="G68" s="3" t="s">
        <v>89</v>
      </c>
      <c r="H68" s="2"/>
      <c r="I68" s="2"/>
      <c r="J68" s="2"/>
      <c r="K68" s="3" t="s">
        <v>79</v>
      </c>
      <c r="L68" s="3" t="s">
        <v>80</v>
      </c>
      <c r="M68" s="6">
        <v>0.84444444444444444</v>
      </c>
      <c r="N68" s="3" t="s">
        <v>4470</v>
      </c>
      <c r="O68" s="2"/>
      <c r="P68" s="3" t="s">
        <v>1394</v>
      </c>
      <c r="Q68" s="3" t="s">
        <v>83</v>
      </c>
      <c r="R68" s="3" t="s">
        <v>331</v>
      </c>
      <c r="S68" s="3" t="s">
        <v>83</v>
      </c>
      <c r="T68" s="3" t="s">
        <v>133</v>
      </c>
      <c r="U68" s="3" t="s">
        <v>83</v>
      </c>
      <c r="V68" s="3" t="s">
        <v>86</v>
      </c>
      <c r="W68" s="3" t="s">
        <v>86</v>
      </c>
      <c r="X68" s="3" t="s">
        <v>4471</v>
      </c>
      <c r="Y68" s="3" t="s">
        <v>322</v>
      </c>
      <c r="Z68" s="3" t="s">
        <v>331</v>
      </c>
      <c r="AA68" s="3" t="s">
        <v>694</v>
      </c>
      <c r="AB68" s="3" t="s">
        <v>112</v>
      </c>
      <c r="AC68" s="3" t="s">
        <v>115</v>
      </c>
      <c r="AD68" s="3">
        <f>-(0.75 %)</f>
        <v>-7.4999999999999997E-3</v>
      </c>
      <c r="AE68" s="3" t="s">
        <v>86</v>
      </c>
      <c r="AF68" s="3" t="s">
        <v>101</v>
      </c>
      <c r="AG68" s="3" t="s">
        <v>117</v>
      </c>
      <c r="AH68" s="3" t="s">
        <v>156</v>
      </c>
      <c r="AI68" s="3" t="s">
        <v>407</v>
      </c>
      <c r="AJ68" s="3" t="s">
        <v>83</v>
      </c>
      <c r="AK68" s="3" t="s">
        <v>83</v>
      </c>
      <c r="AL68" s="3" t="s">
        <v>83</v>
      </c>
      <c r="AM68" s="3" t="s">
        <v>83</v>
      </c>
      <c r="AN68" s="3" t="s">
        <v>83</v>
      </c>
      <c r="AO68" s="3" t="s">
        <v>83</v>
      </c>
      <c r="AP68" s="3" t="s">
        <v>86</v>
      </c>
      <c r="AQ68" s="3" t="s">
        <v>86</v>
      </c>
      <c r="AR68" s="3" t="s">
        <v>83</v>
      </c>
      <c r="AS68" s="3" t="s">
        <v>83</v>
      </c>
      <c r="AT68" s="3" t="s">
        <v>83</v>
      </c>
      <c r="AU68" s="3" t="s">
        <v>83</v>
      </c>
      <c r="AV68" s="8">
        <v>0.05</v>
      </c>
      <c r="AW68" s="8">
        <v>0.05</v>
      </c>
      <c r="AX68" s="8">
        <v>7.0000000000000007E-2</v>
      </c>
      <c r="AY68" s="8">
        <v>0.47</v>
      </c>
      <c r="AZ68" s="2"/>
    </row>
    <row r="69" spans="4:52" x14ac:dyDescent="0.2">
      <c r="D69" s="1" t="s">
        <v>1464</v>
      </c>
      <c r="E69" s="3" t="s">
        <v>76</v>
      </c>
      <c r="F69" s="3" t="s">
        <v>4472</v>
      </c>
      <c r="G69" s="3" t="s">
        <v>89</v>
      </c>
      <c r="H69" s="2"/>
      <c r="I69" s="2"/>
      <c r="J69" s="2"/>
      <c r="K69" s="3" t="s">
        <v>79</v>
      </c>
      <c r="L69" s="3" t="s">
        <v>80</v>
      </c>
      <c r="M69" s="6">
        <v>0.84652777777777777</v>
      </c>
      <c r="N69" s="3" t="s">
        <v>4473</v>
      </c>
      <c r="O69" s="2"/>
      <c r="P69" s="3" t="s">
        <v>181</v>
      </c>
      <c r="Q69" s="3" t="s">
        <v>83</v>
      </c>
      <c r="R69" s="3" t="s">
        <v>333</v>
      </c>
      <c r="S69" s="3" t="s">
        <v>83</v>
      </c>
      <c r="T69" s="3" t="s">
        <v>135</v>
      </c>
      <c r="U69" s="3" t="s">
        <v>83</v>
      </c>
      <c r="V69" s="3" t="s">
        <v>4474</v>
      </c>
      <c r="W69" s="3" t="s">
        <v>86</v>
      </c>
      <c r="X69" s="3" t="s">
        <v>3971</v>
      </c>
      <c r="Y69" s="3" t="s">
        <v>83</v>
      </c>
      <c r="Z69" s="3" t="s">
        <v>490</v>
      </c>
      <c r="AA69" s="3" t="s">
        <v>83</v>
      </c>
      <c r="AB69" s="3" t="s">
        <v>426</v>
      </c>
      <c r="AC69" s="3" t="s">
        <v>83</v>
      </c>
      <c r="AD69" s="3" t="s">
        <v>3609</v>
      </c>
      <c r="AE69" s="3" t="s">
        <v>86</v>
      </c>
      <c r="AF69" s="3" t="s">
        <v>101</v>
      </c>
      <c r="AG69" s="3" t="s">
        <v>83</v>
      </c>
      <c r="AH69" s="3" t="s">
        <v>314</v>
      </c>
      <c r="AI69" s="3" t="s">
        <v>83</v>
      </c>
      <c r="AJ69" s="3" t="s">
        <v>1138</v>
      </c>
      <c r="AK69" s="3" t="s">
        <v>1138</v>
      </c>
      <c r="AL69" s="3" t="s">
        <v>575</v>
      </c>
      <c r="AM69" s="3" t="s">
        <v>575</v>
      </c>
      <c r="AN69" s="3" t="s">
        <v>347</v>
      </c>
      <c r="AO69" s="3" t="s">
        <v>347</v>
      </c>
      <c r="AP69" s="3" t="s">
        <v>86</v>
      </c>
      <c r="AQ69" s="3" t="s">
        <v>86</v>
      </c>
      <c r="AR69" s="3" t="s">
        <v>1754</v>
      </c>
      <c r="AS69" s="3" t="s">
        <v>1754</v>
      </c>
      <c r="AT69" s="3" t="s">
        <v>102</v>
      </c>
      <c r="AU69" s="3" t="s">
        <v>102</v>
      </c>
      <c r="AV69" s="8">
        <v>0.03</v>
      </c>
      <c r="AW69" s="8">
        <v>0.03</v>
      </c>
      <c r="AX69" s="8">
        <v>0.04</v>
      </c>
      <c r="AY69" s="8">
        <v>0.05</v>
      </c>
      <c r="AZ69" s="2"/>
    </row>
    <row r="70" spans="4:52" x14ac:dyDescent="0.2">
      <c r="D70" s="1" t="s">
        <v>1731</v>
      </c>
      <c r="E70" s="3" t="s">
        <v>76</v>
      </c>
      <c r="F70" s="3" t="s">
        <v>88</v>
      </c>
      <c r="G70" s="3" t="s">
        <v>89</v>
      </c>
      <c r="H70" s="2"/>
      <c r="I70" s="2"/>
      <c r="J70" s="2"/>
      <c r="K70" s="3" t="s">
        <v>79</v>
      </c>
      <c r="L70" s="3" t="s">
        <v>80</v>
      </c>
      <c r="M70" s="6">
        <v>0.84861111111111109</v>
      </c>
      <c r="N70" s="3" t="s">
        <v>4475</v>
      </c>
      <c r="O70" s="2"/>
      <c r="P70" s="3" t="s">
        <v>797</v>
      </c>
      <c r="Q70" s="3" t="s">
        <v>83</v>
      </c>
      <c r="R70" s="3" t="s">
        <v>111</v>
      </c>
      <c r="S70" s="3" t="s">
        <v>83</v>
      </c>
      <c r="T70" s="3" t="s">
        <v>115</v>
      </c>
      <c r="U70" s="3" t="s">
        <v>83</v>
      </c>
      <c r="V70" s="3" t="s">
        <v>4476</v>
      </c>
      <c r="W70" s="3" t="s">
        <v>86</v>
      </c>
      <c r="X70" s="3" t="s">
        <v>4477</v>
      </c>
      <c r="Y70" s="3" t="s">
        <v>83</v>
      </c>
      <c r="Z70" s="3" t="s">
        <v>906</v>
      </c>
      <c r="AA70" s="3" t="s">
        <v>83</v>
      </c>
      <c r="AB70" s="3" t="s">
        <v>392</v>
      </c>
      <c r="AC70" s="3" t="s">
        <v>83</v>
      </c>
      <c r="AD70" s="3" t="s">
        <v>4478</v>
      </c>
      <c r="AE70" s="3" t="s">
        <v>86</v>
      </c>
      <c r="AF70" s="3" t="s">
        <v>136</v>
      </c>
      <c r="AG70" s="3" t="s">
        <v>83</v>
      </c>
      <c r="AH70" s="3" t="s">
        <v>314</v>
      </c>
      <c r="AI70" s="3" t="s">
        <v>83</v>
      </c>
      <c r="AJ70" s="3" t="s">
        <v>1511</v>
      </c>
      <c r="AK70" s="3" t="s">
        <v>1511</v>
      </c>
      <c r="AL70" s="3" t="s">
        <v>1200</v>
      </c>
      <c r="AM70" s="3" t="s">
        <v>1200</v>
      </c>
      <c r="AN70" s="3" t="s">
        <v>490</v>
      </c>
      <c r="AO70" s="3" t="s">
        <v>490</v>
      </c>
      <c r="AP70" s="3" t="s">
        <v>86</v>
      </c>
      <c r="AQ70" s="3" t="s">
        <v>86</v>
      </c>
      <c r="AR70" s="3" t="s">
        <v>1754</v>
      </c>
      <c r="AS70" s="3" t="s">
        <v>1754</v>
      </c>
      <c r="AT70" s="3" t="s">
        <v>393</v>
      </c>
      <c r="AU70" s="3" t="s">
        <v>393</v>
      </c>
      <c r="AV70" s="8">
        <v>0.06</v>
      </c>
      <c r="AW70" s="8">
        <v>7.0000000000000007E-2</v>
      </c>
      <c r="AX70" s="8">
        <v>0.09</v>
      </c>
      <c r="AY70" s="8">
        <v>0.25</v>
      </c>
      <c r="AZ70" s="2"/>
    </row>
    <row r="71" spans="4:52" x14ac:dyDescent="0.2">
      <c r="D71" s="1" t="s">
        <v>4479</v>
      </c>
      <c r="E71" s="3" t="s">
        <v>76</v>
      </c>
      <c r="F71" s="3" t="s">
        <v>2517</v>
      </c>
      <c r="G71" s="3" t="s">
        <v>89</v>
      </c>
      <c r="H71" s="2"/>
      <c r="I71" s="2"/>
      <c r="J71" s="2"/>
      <c r="K71" s="3" t="s">
        <v>79</v>
      </c>
      <c r="L71" s="3" t="s">
        <v>80</v>
      </c>
      <c r="M71" s="6">
        <v>0.85416666666666663</v>
      </c>
      <c r="N71" s="3" t="s">
        <v>4480</v>
      </c>
      <c r="O71" s="2"/>
      <c r="P71" s="3" t="s">
        <v>82</v>
      </c>
      <c r="Q71" s="3" t="s">
        <v>83</v>
      </c>
      <c r="R71" s="3" t="s">
        <v>1035</v>
      </c>
      <c r="S71" s="3" t="s">
        <v>83</v>
      </c>
      <c r="T71" s="3" t="s">
        <v>112</v>
      </c>
      <c r="U71" s="3" t="s">
        <v>83</v>
      </c>
      <c r="V71" s="3" t="s">
        <v>4481</v>
      </c>
      <c r="W71" s="3" t="s">
        <v>86</v>
      </c>
      <c r="X71" s="3" t="s">
        <v>2080</v>
      </c>
      <c r="Y71" s="3" t="s">
        <v>83</v>
      </c>
      <c r="Z71" s="3" t="s">
        <v>747</v>
      </c>
      <c r="AA71" s="3" t="s">
        <v>83</v>
      </c>
      <c r="AB71" s="3" t="s">
        <v>115</v>
      </c>
      <c r="AC71" s="3" t="s">
        <v>83</v>
      </c>
      <c r="AD71" s="3" t="s">
        <v>4482</v>
      </c>
      <c r="AE71" s="3" t="s">
        <v>86</v>
      </c>
      <c r="AF71" s="3" t="s">
        <v>101</v>
      </c>
      <c r="AG71" s="3" t="s">
        <v>83</v>
      </c>
      <c r="AH71" s="3" t="s">
        <v>155</v>
      </c>
      <c r="AI71" s="3" t="s">
        <v>83</v>
      </c>
      <c r="AJ71" s="3" t="s">
        <v>1406</v>
      </c>
      <c r="AK71" s="3" t="s">
        <v>1406</v>
      </c>
      <c r="AL71" s="3" t="s">
        <v>520</v>
      </c>
      <c r="AM71" s="3" t="s">
        <v>520</v>
      </c>
      <c r="AN71" s="3" t="s">
        <v>347</v>
      </c>
      <c r="AO71" s="3" t="s">
        <v>347</v>
      </c>
      <c r="AP71" s="3" t="s">
        <v>86</v>
      </c>
      <c r="AQ71" s="3" t="s">
        <v>86</v>
      </c>
      <c r="AR71" s="3" t="s">
        <v>2299</v>
      </c>
      <c r="AS71" s="3" t="s">
        <v>2299</v>
      </c>
      <c r="AT71" s="3" t="s">
        <v>393</v>
      </c>
      <c r="AU71" s="3" t="s">
        <v>393</v>
      </c>
      <c r="AV71" s="8">
        <v>0.06</v>
      </c>
      <c r="AW71" s="8">
        <v>0.08</v>
      </c>
      <c r="AX71" s="8">
        <v>0.12</v>
      </c>
      <c r="AY71" s="8">
        <v>0.27</v>
      </c>
      <c r="AZ71" s="2"/>
    </row>
    <row r="72" spans="4:52" x14ac:dyDescent="0.2">
      <c r="D72" s="1" t="s">
        <v>4483</v>
      </c>
      <c r="E72" s="3" t="s">
        <v>76</v>
      </c>
      <c r="F72" s="3" t="s">
        <v>1202</v>
      </c>
      <c r="G72" s="3" t="s">
        <v>89</v>
      </c>
      <c r="H72" s="2"/>
      <c r="I72" s="2"/>
      <c r="J72" s="2"/>
      <c r="K72" s="3" t="s">
        <v>79</v>
      </c>
      <c r="L72" s="3" t="s">
        <v>80</v>
      </c>
      <c r="M72" s="6">
        <v>0.85972222222222217</v>
      </c>
      <c r="N72" s="3" t="s">
        <v>4484</v>
      </c>
      <c r="O72" s="2"/>
      <c r="P72" s="3" t="s">
        <v>370</v>
      </c>
      <c r="Q72" s="3" t="s">
        <v>83</v>
      </c>
      <c r="R72" s="3" t="s">
        <v>1366</v>
      </c>
      <c r="S72" s="3" t="s">
        <v>83</v>
      </c>
      <c r="T72" s="3" t="s">
        <v>280</v>
      </c>
      <c r="U72" s="3" t="s">
        <v>83</v>
      </c>
      <c r="V72" s="3" t="s">
        <v>4485</v>
      </c>
      <c r="W72" s="3" t="s">
        <v>86</v>
      </c>
      <c r="X72" s="3" t="s">
        <v>485</v>
      </c>
      <c r="Y72" s="3" t="s">
        <v>83</v>
      </c>
      <c r="Z72" s="3" t="s">
        <v>326</v>
      </c>
      <c r="AA72" s="3" t="s">
        <v>83</v>
      </c>
      <c r="AB72" s="3" t="s">
        <v>373</v>
      </c>
      <c r="AC72" s="3" t="s">
        <v>83</v>
      </c>
      <c r="AD72" s="3" t="s">
        <v>4486</v>
      </c>
      <c r="AE72" s="3" t="s">
        <v>86</v>
      </c>
      <c r="AF72" s="3" t="s">
        <v>101</v>
      </c>
      <c r="AG72" s="3" t="s">
        <v>83</v>
      </c>
      <c r="AH72" s="3" t="s">
        <v>118</v>
      </c>
      <c r="AI72" s="3" t="s">
        <v>83</v>
      </c>
      <c r="AJ72" s="3" t="s">
        <v>1868</v>
      </c>
      <c r="AK72" s="3" t="s">
        <v>1868</v>
      </c>
      <c r="AL72" s="3" t="s">
        <v>326</v>
      </c>
      <c r="AM72" s="3" t="s">
        <v>326</v>
      </c>
      <c r="AN72" s="3" t="s">
        <v>331</v>
      </c>
      <c r="AO72" s="3" t="s">
        <v>331</v>
      </c>
      <c r="AP72" s="3" t="s">
        <v>86</v>
      </c>
      <c r="AQ72" s="3" t="s">
        <v>86</v>
      </c>
      <c r="AR72" s="3" t="s">
        <v>1754</v>
      </c>
      <c r="AS72" s="3" t="s">
        <v>1754</v>
      </c>
      <c r="AT72" s="3" t="s">
        <v>102</v>
      </c>
      <c r="AU72" s="3" t="s">
        <v>102</v>
      </c>
      <c r="AV72" s="8">
        <v>0.03</v>
      </c>
      <c r="AW72" s="8">
        <v>0.03</v>
      </c>
      <c r="AX72" s="8">
        <v>0.05</v>
      </c>
      <c r="AY72" s="8">
        <v>0.62</v>
      </c>
      <c r="AZ72" s="2"/>
    </row>
    <row r="73" spans="4:52" x14ac:dyDescent="0.2">
      <c r="D73" s="1" t="s">
        <v>1663</v>
      </c>
      <c r="E73" s="3" t="s">
        <v>76</v>
      </c>
      <c r="F73" s="3" t="s">
        <v>3520</v>
      </c>
      <c r="G73" s="3" t="s">
        <v>468</v>
      </c>
      <c r="H73" s="2"/>
      <c r="I73" s="2"/>
      <c r="J73" s="2"/>
      <c r="K73" s="3" t="s">
        <v>1033</v>
      </c>
      <c r="L73" s="3" t="s">
        <v>161</v>
      </c>
      <c r="M73" s="6">
        <v>0.86041666666666661</v>
      </c>
      <c r="N73" s="3" t="s">
        <v>4487</v>
      </c>
      <c r="O73" s="2"/>
      <c r="P73" s="3" t="s">
        <v>83</v>
      </c>
      <c r="Q73" s="3" t="s">
        <v>83</v>
      </c>
      <c r="R73" s="3" t="s">
        <v>83</v>
      </c>
      <c r="S73" s="3" t="s">
        <v>83</v>
      </c>
      <c r="T73" s="3" t="s">
        <v>83</v>
      </c>
      <c r="U73" s="3" t="s">
        <v>83</v>
      </c>
      <c r="V73" s="3" t="s">
        <v>86</v>
      </c>
      <c r="W73" s="3" t="s">
        <v>86</v>
      </c>
      <c r="X73" s="3" t="s">
        <v>167</v>
      </c>
      <c r="Y73" s="3" t="s">
        <v>83</v>
      </c>
      <c r="Z73" s="3" t="s">
        <v>83</v>
      </c>
      <c r="AA73" s="3" t="s">
        <v>83</v>
      </c>
      <c r="AB73" s="3" t="s">
        <v>194</v>
      </c>
      <c r="AC73" s="3" t="s">
        <v>83</v>
      </c>
      <c r="AD73" s="3" t="s">
        <v>86</v>
      </c>
      <c r="AE73" s="3" t="s">
        <v>86</v>
      </c>
      <c r="AF73" s="3" t="s">
        <v>83</v>
      </c>
      <c r="AG73" s="3" t="s">
        <v>83</v>
      </c>
      <c r="AH73" s="3" t="s">
        <v>83</v>
      </c>
      <c r="AI73" s="3" t="s">
        <v>83</v>
      </c>
      <c r="AJ73" s="3" t="s">
        <v>261</v>
      </c>
      <c r="AK73" s="3" t="s">
        <v>261</v>
      </c>
      <c r="AL73" s="3" t="s">
        <v>83</v>
      </c>
      <c r="AM73" s="3" t="s">
        <v>83</v>
      </c>
      <c r="AN73" s="3" t="s">
        <v>179</v>
      </c>
      <c r="AO73" s="3" t="s">
        <v>179</v>
      </c>
      <c r="AP73" s="3" t="s">
        <v>86</v>
      </c>
      <c r="AQ73" s="3" t="s">
        <v>86</v>
      </c>
      <c r="AR73" s="3" t="s">
        <v>83</v>
      </c>
      <c r="AS73" s="3" t="s">
        <v>83</v>
      </c>
      <c r="AT73" s="3" t="s">
        <v>83</v>
      </c>
      <c r="AU73" s="3" t="s">
        <v>83</v>
      </c>
      <c r="AV73" s="8">
        <v>0</v>
      </c>
      <c r="AW73" s="8">
        <v>0</v>
      </c>
      <c r="AX73" s="8">
        <v>0</v>
      </c>
      <c r="AY73" s="8">
        <v>0</v>
      </c>
      <c r="AZ73" s="2"/>
    </row>
    <row r="74" spans="4:52" x14ac:dyDescent="0.2">
      <c r="D74" s="1" t="s">
        <v>4488</v>
      </c>
      <c r="E74" s="3" t="s">
        <v>76</v>
      </c>
      <c r="F74" s="3" t="s">
        <v>861</v>
      </c>
      <c r="G74" s="3" t="s">
        <v>89</v>
      </c>
      <c r="H74" s="2"/>
      <c r="I74" s="2"/>
      <c r="J74" s="2"/>
      <c r="K74" s="3" t="s">
        <v>79</v>
      </c>
      <c r="L74" s="3" t="s">
        <v>80</v>
      </c>
      <c r="M74" s="6">
        <v>0.86111111111111116</v>
      </c>
      <c r="N74" s="3" t="s">
        <v>4489</v>
      </c>
      <c r="O74" s="2"/>
      <c r="P74" s="3" t="s">
        <v>370</v>
      </c>
      <c r="Q74" s="3" t="s">
        <v>83</v>
      </c>
      <c r="R74" s="3" t="s">
        <v>4490</v>
      </c>
      <c r="S74" s="3" t="s">
        <v>83</v>
      </c>
      <c r="T74" s="3" t="s">
        <v>1133</v>
      </c>
      <c r="U74" s="3" t="s">
        <v>83</v>
      </c>
      <c r="V74" s="3" t="s">
        <v>4491</v>
      </c>
      <c r="W74" s="3" t="s">
        <v>86</v>
      </c>
      <c r="X74" s="3" t="s">
        <v>1327</v>
      </c>
      <c r="Y74" s="3" t="s">
        <v>83</v>
      </c>
      <c r="Z74" s="3" t="s">
        <v>760</v>
      </c>
      <c r="AA74" s="3" t="s">
        <v>83</v>
      </c>
      <c r="AB74" s="3" t="s">
        <v>193</v>
      </c>
      <c r="AC74" s="3" t="s">
        <v>83</v>
      </c>
      <c r="AD74" s="3" t="s">
        <v>4492</v>
      </c>
      <c r="AE74" s="3" t="s">
        <v>86</v>
      </c>
      <c r="AF74" s="3" t="s">
        <v>101</v>
      </c>
      <c r="AG74" s="3" t="s">
        <v>83</v>
      </c>
      <c r="AH74" s="3" t="s">
        <v>313</v>
      </c>
      <c r="AI74" s="3" t="s">
        <v>83</v>
      </c>
      <c r="AJ74" s="3" t="s">
        <v>470</v>
      </c>
      <c r="AK74" s="3" t="s">
        <v>470</v>
      </c>
      <c r="AL74" s="3" t="s">
        <v>2269</v>
      </c>
      <c r="AM74" s="3" t="s">
        <v>2269</v>
      </c>
      <c r="AN74" s="3" t="s">
        <v>111</v>
      </c>
      <c r="AO74" s="3" t="s">
        <v>111</v>
      </c>
      <c r="AP74" s="3" t="s">
        <v>86</v>
      </c>
      <c r="AQ74" s="3" t="s">
        <v>86</v>
      </c>
      <c r="AR74" s="3" t="s">
        <v>1754</v>
      </c>
      <c r="AS74" s="3" t="s">
        <v>1754</v>
      </c>
      <c r="AT74" s="3" t="s">
        <v>102</v>
      </c>
      <c r="AU74" s="3" t="s">
        <v>102</v>
      </c>
      <c r="AV74" s="8">
        <v>0.02</v>
      </c>
      <c r="AW74" s="8">
        <v>0.03</v>
      </c>
      <c r="AX74" s="8">
        <v>0.04</v>
      </c>
      <c r="AY74" s="8">
        <v>0.25</v>
      </c>
      <c r="AZ74" s="2"/>
    </row>
    <row r="75" spans="4:52" x14ac:dyDescent="0.2">
      <c r="D75" s="1" t="s">
        <v>4493</v>
      </c>
      <c r="E75" s="3" t="s">
        <v>76</v>
      </c>
      <c r="F75" s="3" t="s">
        <v>861</v>
      </c>
      <c r="G75" s="3" t="s">
        <v>89</v>
      </c>
      <c r="H75" s="2"/>
      <c r="I75" s="2"/>
      <c r="J75" s="2"/>
      <c r="K75" s="3" t="s">
        <v>79</v>
      </c>
      <c r="L75" s="3" t="s">
        <v>80</v>
      </c>
      <c r="M75" s="6">
        <v>0.86111111111111116</v>
      </c>
      <c r="N75" s="3" t="s">
        <v>4494</v>
      </c>
      <c r="O75" s="2"/>
      <c r="P75" s="3" t="s">
        <v>93</v>
      </c>
      <c r="Q75" s="3" t="s">
        <v>83</v>
      </c>
      <c r="R75" s="3" t="s">
        <v>4495</v>
      </c>
      <c r="S75" s="3" t="s">
        <v>83</v>
      </c>
      <c r="T75" s="3" t="s">
        <v>4496</v>
      </c>
      <c r="U75" s="3" t="s">
        <v>83</v>
      </c>
      <c r="V75" s="3" t="s">
        <v>4497</v>
      </c>
      <c r="W75" s="3" t="s">
        <v>86</v>
      </c>
      <c r="X75" s="3" t="s">
        <v>83</v>
      </c>
      <c r="Y75" s="3" t="s">
        <v>83</v>
      </c>
      <c r="Z75" s="3" t="s">
        <v>83</v>
      </c>
      <c r="AA75" s="3" t="s">
        <v>83</v>
      </c>
      <c r="AB75" s="3" t="s">
        <v>83</v>
      </c>
      <c r="AC75" s="3" t="s">
        <v>83</v>
      </c>
      <c r="AD75" s="3" t="s">
        <v>86</v>
      </c>
      <c r="AE75" s="3" t="s">
        <v>86</v>
      </c>
      <c r="AF75" s="3" t="s">
        <v>83</v>
      </c>
      <c r="AG75" s="3" t="s">
        <v>83</v>
      </c>
      <c r="AH75" s="3" t="s">
        <v>83</v>
      </c>
      <c r="AI75" s="3" t="s">
        <v>83</v>
      </c>
      <c r="AJ75" s="3" t="s">
        <v>83</v>
      </c>
      <c r="AK75" s="3" t="s">
        <v>83</v>
      </c>
      <c r="AL75" s="3" t="s">
        <v>83</v>
      </c>
      <c r="AM75" s="3" t="s">
        <v>83</v>
      </c>
      <c r="AN75" s="3" t="s">
        <v>83</v>
      </c>
      <c r="AO75" s="3" t="s">
        <v>83</v>
      </c>
      <c r="AP75" s="3" t="s">
        <v>86</v>
      </c>
      <c r="AQ75" s="3" t="s">
        <v>86</v>
      </c>
      <c r="AR75" s="3" t="s">
        <v>83</v>
      </c>
      <c r="AS75" s="3" t="s">
        <v>83</v>
      </c>
      <c r="AT75" s="3" t="s">
        <v>83</v>
      </c>
      <c r="AU75" s="3" t="s">
        <v>83</v>
      </c>
      <c r="AV75" s="8">
        <v>0</v>
      </c>
      <c r="AW75" s="8">
        <v>0</v>
      </c>
      <c r="AX75" s="8">
        <v>0</v>
      </c>
      <c r="AY75" s="8">
        <v>0</v>
      </c>
      <c r="AZ75" s="2"/>
    </row>
    <row r="76" spans="4:52" x14ac:dyDescent="0.2">
      <c r="D76" s="1" t="s">
        <v>4498</v>
      </c>
      <c r="E76" s="3" t="s">
        <v>76</v>
      </c>
      <c r="F76" s="3" t="s">
        <v>4499</v>
      </c>
      <c r="G76" s="3" t="s">
        <v>89</v>
      </c>
      <c r="H76" s="2"/>
      <c r="I76" s="2"/>
      <c r="J76" s="2"/>
      <c r="K76" s="3" t="s">
        <v>79</v>
      </c>
      <c r="L76" s="3" t="s">
        <v>80</v>
      </c>
      <c r="M76" s="6">
        <v>0.88055555555555554</v>
      </c>
      <c r="N76" s="3" t="s">
        <v>4500</v>
      </c>
      <c r="O76" s="2"/>
      <c r="P76" s="3" t="s">
        <v>110</v>
      </c>
      <c r="Q76" s="3" t="s">
        <v>83</v>
      </c>
      <c r="R76" s="3" t="s">
        <v>333</v>
      </c>
      <c r="S76" s="3" t="s">
        <v>83</v>
      </c>
      <c r="T76" s="3" t="s">
        <v>186</v>
      </c>
      <c r="U76" s="3" t="s">
        <v>83</v>
      </c>
      <c r="V76" s="3" t="s">
        <v>4501</v>
      </c>
      <c r="W76" s="3" t="s">
        <v>86</v>
      </c>
      <c r="X76" s="3" t="s">
        <v>1388</v>
      </c>
      <c r="Y76" s="3" t="s">
        <v>4502</v>
      </c>
      <c r="Z76" s="3" t="s">
        <v>331</v>
      </c>
      <c r="AA76" s="3" t="s">
        <v>434</v>
      </c>
      <c r="AB76" s="3" t="s">
        <v>194</v>
      </c>
      <c r="AC76" s="3" t="s">
        <v>186</v>
      </c>
      <c r="AD76" s="3" t="s">
        <v>86</v>
      </c>
      <c r="AE76" s="3" t="s">
        <v>86</v>
      </c>
      <c r="AF76" s="3" t="s">
        <v>117</v>
      </c>
      <c r="AG76" s="3" t="s">
        <v>83</v>
      </c>
      <c r="AH76" s="3" t="s">
        <v>497</v>
      </c>
      <c r="AI76" s="3" t="s">
        <v>83</v>
      </c>
      <c r="AJ76" s="3" t="s">
        <v>408</v>
      </c>
      <c r="AK76" s="3" t="s">
        <v>408</v>
      </c>
      <c r="AL76" s="3" t="s">
        <v>333</v>
      </c>
      <c r="AM76" s="3" t="s">
        <v>333</v>
      </c>
      <c r="AN76" s="3" t="s">
        <v>357</v>
      </c>
      <c r="AO76" s="3" t="s">
        <v>357</v>
      </c>
      <c r="AP76" s="3" t="s">
        <v>86</v>
      </c>
      <c r="AQ76" s="3" t="s">
        <v>86</v>
      </c>
      <c r="AR76" s="3" t="s">
        <v>1754</v>
      </c>
      <c r="AS76" s="3" t="s">
        <v>1754</v>
      </c>
      <c r="AT76" s="3" t="s">
        <v>102</v>
      </c>
      <c r="AU76" s="3" t="s">
        <v>102</v>
      </c>
      <c r="AV76" s="8">
        <v>0.02</v>
      </c>
      <c r="AW76" s="8">
        <v>0.02</v>
      </c>
      <c r="AX76" s="8">
        <v>0.03</v>
      </c>
      <c r="AY76" s="8">
        <v>0.24</v>
      </c>
      <c r="AZ76" s="2"/>
    </row>
    <row r="77" spans="4:52" x14ac:dyDescent="0.2">
      <c r="D77" s="1" t="s">
        <v>4503</v>
      </c>
      <c r="E77" s="3" t="s">
        <v>76</v>
      </c>
      <c r="F77" s="3" t="s">
        <v>1306</v>
      </c>
      <c r="G77" s="3" t="s">
        <v>78</v>
      </c>
      <c r="H77" s="2"/>
      <c r="I77" s="2"/>
      <c r="J77" s="2"/>
      <c r="K77" s="3" t="s">
        <v>79</v>
      </c>
      <c r="L77" s="3" t="s">
        <v>80</v>
      </c>
      <c r="M77" s="6">
        <v>0.88888888888888884</v>
      </c>
      <c r="N77" s="3" t="s">
        <v>4504</v>
      </c>
      <c r="O77" s="2"/>
      <c r="P77" s="3" t="s">
        <v>669</v>
      </c>
      <c r="Q77" s="3" t="s">
        <v>83</v>
      </c>
      <c r="R77" s="3" t="s">
        <v>423</v>
      </c>
      <c r="S77" s="3" t="s">
        <v>83</v>
      </c>
      <c r="T77" s="3" t="s">
        <v>133</v>
      </c>
      <c r="U77" s="3" t="s">
        <v>83</v>
      </c>
      <c r="V77" s="3" t="s">
        <v>4505</v>
      </c>
      <c r="W77" s="3" t="s">
        <v>86</v>
      </c>
      <c r="X77" s="3" t="s">
        <v>253</v>
      </c>
      <c r="Y77" s="3" t="s">
        <v>2887</v>
      </c>
      <c r="Z77" s="3" t="s">
        <v>863</v>
      </c>
      <c r="AA77" s="3" t="s">
        <v>647</v>
      </c>
      <c r="AB77" s="3" t="s">
        <v>133</v>
      </c>
      <c r="AC77" s="3" t="s">
        <v>529</v>
      </c>
      <c r="AD77" s="3" t="s">
        <v>4506</v>
      </c>
      <c r="AE77" s="3" t="s">
        <v>86</v>
      </c>
      <c r="AF77" s="3" t="s">
        <v>117</v>
      </c>
      <c r="AG77" s="3" t="s">
        <v>83</v>
      </c>
      <c r="AH77" s="3" t="s">
        <v>155</v>
      </c>
      <c r="AI77" s="3" t="s">
        <v>83</v>
      </c>
      <c r="AJ77" s="3" t="s">
        <v>352</v>
      </c>
      <c r="AK77" s="3" t="s">
        <v>352</v>
      </c>
      <c r="AL77" s="3" t="s">
        <v>111</v>
      </c>
      <c r="AM77" s="3" t="s">
        <v>111</v>
      </c>
      <c r="AN77" s="3" t="s">
        <v>121</v>
      </c>
      <c r="AO77" s="3" t="s">
        <v>121</v>
      </c>
      <c r="AP77" s="3" t="s">
        <v>86</v>
      </c>
      <c r="AQ77" s="3" t="s">
        <v>86</v>
      </c>
      <c r="AR77" s="3" t="s">
        <v>1754</v>
      </c>
      <c r="AS77" s="3" t="s">
        <v>1754</v>
      </c>
      <c r="AT77" s="3" t="s">
        <v>102</v>
      </c>
      <c r="AU77" s="3" t="s">
        <v>102</v>
      </c>
      <c r="AV77" s="8">
        <v>0.01</v>
      </c>
      <c r="AW77" s="8">
        <v>0.01</v>
      </c>
      <c r="AX77" s="8">
        <v>0.02</v>
      </c>
      <c r="AY77" s="8">
        <v>0.31</v>
      </c>
      <c r="AZ77" s="2"/>
    </row>
  </sheetData>
  <mergeCells count="1">
    <mergeCell ref="A3:B3"/>
  </mergeCells>
  <conditionalFormatting sqref="D1:D1048576">
    <cfRule type="duplicateValues" dxfId="8" priority="1"/>
  </conditionalFormatting>
  <hyperlinks>
    <hyperlink ref="F2" r:id="rId1" display="mailto:genorthix@yahoo.com" xr:uid="{D3A03A8E-EC39-C347-AD13-7506C4D63226}"/>
    <hyperlink ref="D52" r:id="rId2" display="mailto:long12short4@gmail.com" xr:uid="{95D65502-A228-7F4C-9D26-96EDBCCDA262}"/>
    <hyperlink ref="N52" r:id="rId3" display="mailto:long12short4@gmail.com" xr:uid="{5A48E9F7-F345-304E-B091-A17F530631C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DDE7-3927-1848-88CD-4C661019C680}">
  <dimension ref="A1:AZ54"/>
  <sheetViews>
    <sheetView workbookViewId="0">
      <selection activeCell="A3" sqref="A3:B5"/>
    </sheetView>
  </sheetViews>
  <sheetFormatPr baseColWidth="10" defaultRowHeight="16" x14ac:dyDescent="0.2"/>
  <cols>
    <col min="4" max="4" width="35.6640625" bestFit="1" customWidth="1"/>
    <col min="5" max="5" width="36.33203125" bestFit="1" customWidth="1"/>
    <col min="6" max="6" width="21.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44251.792361111111</v>
      </c>
      <c r="J2" s="6">
        <v>0.91249999999999998</v>
      </c>
      <c r="K2" s="7">
        <v>0.12042824074074072</v>
      </c>
      <c r="L2" s="3">
        <v>73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4641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4640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50</v>
      </c>
      <c r="D5" s="1" t="s">
        <v>704</v>
      </c>
      <c r="E5" s="3" t="s">
        <v>272</v>
      </c>
      <c r="F5" s="3" t="s">
        <v>88</v>
      </c>
      <c r="G5" s="3" t="s">
        <v>89</v>
      </c>
      <c r="H5" s="3" t="s">
        <v>274</v>
      </c>
      <c r="I5" s="3" t="s">
        <v>275</v>
      </c>
      <c r="J5" s="3" t="s">
        <v>2859</v>
      </c>
      <c r="K5" s="3" t="s">
        <v>276</v>
      </c>
      <c r="L5" s="3" t="s">
        <v>80</v>
      </c>
      <c r="M5" s="6">
        <v>0.79236111111111107</v>
      </c>
      <c r="N5" s="3" t="s">
        <v>4510</v>
      </c>
      <c r="O5" s="3" t="s">
        <v>278</v>
      </c>
      <c r="P5" s="3" t="s">
        <v>925</v>
      </c>
      <c r="Q5" s="3" t="s">
        <v>83</v>
      </c>
      <c r="R5" s="3" t="s">
        <v>676</v>
      </c>
      <c r="S5" s="3" t="s">
        <v>83</v>
      </c>
      <c r="T5" s="3" t="s">
        <v>868</v>
      </c>
      <c r="U5" s="3" t="s">
        <v>83</v>
      </c>
      <c r="V5" s="3" t="s">
        <v>4511</v>
      </c>
      <c r="W5" s="3" t="s">
        <v>86</v>
      </c>
      <c r="X5" s="3" t="s">
        <v>2793</v>
      </c>
      <c r="Y5" s="3" t="s">
        <v>83</v>
      </c>
      <c r="Z5" s="3" t="s">
        <v>166</v>
      </c>
      <c r="AA5" s="3" t="s">
        <v>83</v>
      </c>
      <c r="AB5" s="3" t="s">
        <v>630</v>
      </c>
      <c r="AC5" s="3" t="s">
        <v>83</v>
      </c>
      <c r="AD5" s="3" t="s">
        <v>4512</v>
      </c>
      <c r="AE5" s="3" t="s">
        <v>86</v>
      </c>
      <c r="AF5" s="3" t="s">
        <v>101</v>
      </c>
      <c r="AG5" s="3" t="s">
        <v>83</v>
      </c>
      <c r="AH5" s="3" t="s">
        <v>432</v>
      </c>
      <c r="AI5" s="3" t="s">
        <v>83</v>
      </c>
      <c r="AJ5" s="3" t="s">
        <v>110</v>
      </c>
      <c r="AK5" s="3" t="s">
        <v>110</v>
      </c>
      <c r="AL5" s="3" t="s">
        <v>1035</v>
      </c>
      <c r="AM5" s="3" t="s">
        <v>1035</v>
      </c>
      <c r="AN5" s="3" t="s">
        <v>516</v>
      </c>
      <c r="AO5" s="3" t="s">
        <v>516</v>
      </c>
      <c r="AP5" s="3" t="s">
        <v>86</v>
      </c>
      <c r="AQ5" s="3" t="s">
        <v>86</v>
      </c>
      <c r="AR5" s="3" t="s">
        <v>264</v>
      </c>
      <c r="AS5" s="3" t="s">
        <v>264</v>
      </c>
      <c r="AT5" s="3" t="s">
        <v>83</v>
      </c>
      <c r="AU5" s="3" t="s">
        <v>83</v>
      </c>
      <c r="AV5" s="8">
        <v>0.06</v>
      </c>
      <c r="AW5" s="8">
        <v>7.0000000000000007E-2</v>
      </c>
      <c r="AX5" s="8">
        <v>0.1</v>
      </c>
      <c r="AY5" s="8">
        <v>0.42</v>
      </c>
      <c r="AZ5" s="2"/>
    </row>
    <row r="6" spans="1:52" x14ac:dyDescent="0.2">
      <c r="D6" s="1" t="s">
        <v>798</v>
      </c>
      <c r="E6" s="3" t="s">
        <v>76</v>
      </c>
      <c r="F6" s="3" t="s">
        <v>799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0.80347222222222225</v>
      </c>
      <c r="N6" s="3" t="s">
        <v>4513</v>
      </c>
      <c r="O6" s="2"/>
      <c r="P6" s="3" t="s">
        <v>1230</v>
      </c>
      <c r="Q6" s="3" t="s">
        <v>294</v>
      </c>
      <c r="R6" s="3" t="s">
        <v>415</v>
      </c>
      <c r="S6" s="3" t="s">
        <v>192</v>
      </c>
      <c r="T6" s="3" t="s">
        <v>179</v>
      </c>
      <c r="U6" s="3" t="s">
        <v>186</v>
      </c>
      <c r="V6" s="3" t="s">
        <v>4514</v>
      </c>
      <c r="W6" s="3">
        <f>-(0.07 %)</f>
        <v>-7.000000000000001E-4</v>
      </c>
      <c r="X6" s="3" t="s">
        <v>2671</v>
      </c>
      <c r="Y6" s="3" t="s">
        <v>4515</v>
      </c>
      <c r="Z6" s="3" t="s">
        <v>415</v>
      </c>
      <c r="AA6" s="3" t="s">
        <v>391</v>
      </c>
      <c r="AB6" s="3" t="s">
        <v>179</v>
      </c>
      <c r="AC6" s="3" t="s">
        <v>121</v>
      </c>
      <c r="AD6" s="3" t="s">
        <v>4516</v>
      </c>
      <c r="AE6" s="3" t="s">
        <v>86</v>
      </c>
      <c r="AF6" s="3" t="s">
        <v>101</v>
      </c>
      <c r="AG6" s="3" t="s">
        <v>83</v>
      </c>
      <c r="AH6" s="3" t="s">
        <v>118</v>
      </c>
      <c r="AI6" s="3" t="s">
        <v>314</v>
      </c>
      <c r="AJ6" s="3" t="s">
        <v>315</v>
      </c>
      <c r="AK6" s="3" t="s">
        <v>315</v>
      </c>
      <c r="AL6" s="3" t="s">
        <v>228</v>
      </c>
      <c r="AM6" s="3" t="s">
        <v>228</v>
      </c>
      <c r="AN6" s="3" t="s">
        <v>121</v>
      </c>
      <c r="AO6" s="3" t="s">
        <v>121</v>
      </c>
      <c r="AP6" s="3" t="s">
        <v>86</v>
      </c>
      <c r="AQ6" s="3" t="s">
        <v>86</v>
      </c>
      <c r="AR6" s="3" t="s">
        <v>264</v>
      </c>
      <c r="AS6" s="3" t="s">
        <v>264</v>
      </c>
      <c r="AT6" s="3" t="s">
        <v>519</v>
      </c>
      <c r="AU6" s="3" t="s">
        <v>519</v>
      </c>
      <c r="AV6" s="8">
        <v>0.06</v>
      </c>
      <c r="AW6" s="8">
        <v>7.0000000000000007E-2</v>
      </c>
      <c r="AX6" s="8">
        <v>0.09</v>
      </c>
      <c r="AY6" s="8">
        <v>0.4</v>
      </c>
      <c r="AZ6" s="2"/>
    </row>
    <row r="7" spans="1:52" x14ac:dyDescent="0.2">
      <c r="D7" s="1" t="s">
        <v>4517</v>
      </c>
      <c r="E7" s="3" t="s">
        <v>76</v>
      </c>
      <c r="F7" s="3" t="s">
        <v>173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0.80347222222222225</v>
      </c>
      <c r="N7" s="3" t="s">
        <v>4518</v>
      </c>
      <c r="O7" s="2"/>
      <c r="P7" s="3" t="s">
        <v>325</v>
      </c>
      <c r="Q7" s="3" t="s">
        <v>1291</v>
      </c>
      <c r="R7" s="3" t="s">
        <v>434</v>
      </c>
      <c r="S7" s="3" t="s">
        <v>630</v>
      </c>
      <c r="T7" s="3" t="s">
        <v>186</v>
      </c>
      <c r="U7" s="3" t="s">
        <v>121</v>
      </c>
      <c r="V7" s="3" t="s">
        <v>86</v>
      </c>
      <c r="W7" s="3">
        <f>-(0.09 %)</f>
        <v>-8.9999999999999998E-4</v>
      </c>
      <c r="X7" s="3" t="s">
        <v>4519</v>
      </c>
      <c r="Y7" s="3" t="s">
        <v>4371</v>
      </c>
      <c r="Z7" s="3" t="s">
        <v>149</v>
      </c>
      <c r="AA7" s="3" t="s">
        <v>178</v>
      </c>
      <c r="AB7" s="3" t="s">
        <v>186</v>
      </c>
      <c r="AC7" s="3" t="s">
        <v>112</v>
      </c>
      <c r="AD7" s="3" t="s">
        <v>86</v>
      </c>
      <c r="AE7" s="3">
        <f>-(0.23 %)</f>
        <v>-2.3E-3</v>
      </c>
      <c r="AF7" s="3" t="s">
        <v>913</v>
      </c>
      <c r="AG7" s="3" t="s">
        <v>290</v>
      </c>
      <c r="AH7" s="3" t="s">
        <v>118</v>
      </c>
      <c r="AI7" s="3" t="s">
        <v>155</v>
      </c>
      <c r="AJ7" s="3" t="s">
        <v>1224</v>
      </c>
      <c r="AK7" s="3" t="s">
        <v>1224</v>
      </c>
      <c r="AL7" s="3" t="s">
        <v>263</v>
      </c>
      <c r="AM7" s="3" t="s">
        <v>263</v>
      </c>
      <c r="AN7" s="3" t="s">
        <v>357</v>
      </c>
      <c r="AO7" s="3" t="s">
        <v>357</v>
      </c>
      <c r="AP7" s="3" t="s">
        <v>86</v>
      </c>
      <c r="AQ7" s="3" t="s">
        <v>86</v>
      </c>
      <c r="AR7" s="3" t="s">
        <v>264</v>
      </c>
      <c r="AS7" s="3" t="s">
        <v>264</v>
      </c>
      <c r="AT7" s="3" t="s">
        <v>519</v>
      </c>
      <c r="AU7" s="3" t="s">
        <v>519</v>
      </c>
      <c r="AV7" s="8">
        <v>0.05</v>
      </c>
      <c r="AW7" s="8">
        <v>0.05</v>
      </c>
      <c r="AX7" s="8">
        <v>7.0000000000000007E-2</v>
      </c>
      <c r="AY7" s="8">
        <v>0.17</v>
      </c>
      <c r="AZ7" s="2"/>
    </row>
    <row r="8" spans="1:52" x14ac:dyDescent="0.2">
      <c r="D8" s="1" t="s">
        <v>1312</v>
      </c>
      <c r="E8" s="3" t="s">
        <v>920</v>
      </c>
      <c r="F8" s="3" t="s">
        <v>1612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0.80486111111111114</v>
      </c>
      <c r="N8" s="3" t="s">
        <v>4520</v>
      </c>
      <c r="O8" s="2"/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86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315</v>
      </c>
      <c r="AK8" s="3" t="s">
        <v>315</v>
      </c>
      <c r="AL8" s="3" t="s">
        <v>1083</v>
      </c>
      <c r="AM8" s="3" t="s">
        <v>1083</v>
      </c>
      <c r="AN8" s="3" t="s">
        <v>498</v>
      </c>
      <c r="AO8" s="3" t="s">
        <v>498</v>
      </c>
      <c r="AP8" s="3" t="s">
        <v>86</v>
      </c>
      <c r="AQ8" s="3" t="s">
        <v>86</v>
      </c>
      <c r="AR8" s="3" t="s">
        <v>264</v>
      </c>
      <c r="AS8" s="3" t="s">
        <v>264</v>
      </c>
      <c r="AT8" s="3" t="s">
        <v>519</v>
      </c>
      <c r="AU8" s="3" t="s">
        <v>519</v>
      </c>
      <c r="AV8" s="8">
        <v>0</v>
      </c>
      <c r="AW8" s="8">
        <v>0.01</v>
      </c>
      <c r="AX8" s="8">
        <v>0.02</v>
      </c>
      <c r="AY8" s="8">
        <v>0.17</v>
      </c>
      <c r="AZ8" s="2"/>
    </row>
    <row r="9" spans="1:52" x14ac:dyDescent="0.2">
      <c r="D9" s="1" t="s">
        <v>4521</v>
      </c>
      <c r="E9" s="3" t="s">
        <v>76</v>
      </c>
      <c r="F9" s="3" t="s">
        <v>2006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0.80555555555555547</v>
      </c>
      <c r="N9" s="3" t="s">
        <v>4522</v>
      </c>
      <c r="O9" s="2"/>
      <c r="P9" s="3" t="s">
        <v>322</v>
      </c>
      <c r="Q9" s="3" t="s">
        <v>83</v>
      </c>
      <c r="R9" s="3" t="s">
        <v>683</v>
      </c>
      <c r="S9" s="3" t="s">
        <v>83</v>
      </c>
      <c r="T9" s="3" t="s">
        <v>85</v>
      </c>
      <c r="U9" s="3" t="s">
        <v>83</v>
      </c>
      <c r="V9" s="3" t="s">
        <v>4523</v>
      </c>
      <c r="W9" s="3" t="s">
        <v>86</v>
      </c>
      <c r="X9" s="3" t="s">
        <v>1783</v>
      </c>
      <c r="Y9" s="3" t="s">
        <v>83</v>
      </c>
      <c r="Z9" s="3" t="s">
        <v>759</v>
      </c>
      <c r="AA9" s="3" t="s">
        <v>83</v>
      </c>
      <c r="AB9" s="3" t="s">
        <v>525</v>
      </c>
      <c r="AC9" s="3" t="s">
        <v>83</v>
      </c>
      <c r="AD9" s="3" t="s">
        <v>1475</v>
      </c>
      <c r="AE9" s="3" t="s">
        <v>86</v>
      </c>
      <c r="AF9" s="3" t="s">
        <v>290</v>
      </c>
      <c r="AG9" s="3" t="s">
        <v>83</v>
      </c>
      <c r="AH9" s="3" t="s">
        <v>155</v>
      </c>
      <c r="AI9" s="3" t="s">
        <v>83</v>
      </c>
      <c r="AJ9" s="3" t="s">
        <v>184</v>
      </c>
      <c r="AK9" s="3" t="s">
        <v>184</v>
      </c>
      <c r="AL9" s="3" t="s">
        <v>721</v>
      </c>
      <c r="AM9" s="3" t="s">
        <v>721</v>
      </c>
      <c r="AN9" s="3" t="s">
        <v>132</v>
      </c>
      <c r="AO9" s="3" t="s">
        <v>132</v>
      </c>
      <c r="AP9" s="3" t="s">
        <v>86</v>
      </c>
      <c r="AQ9" s="3" t="s">
        <v>86</v>
      </c>
      <c r="AR9" s="3" t="s">
        <v>264</v>
      </c>
      <c r="AS9" s="3" t="s">
        <v>264</v>
      </c>
      <c r="AT9" s="3" t="s">
        <v>83</v>
      </c>
      <c r="AU9" s="3" t="s">
        <v>83</v>
      </c>
      <c r="AV9" s="8">
        <v>0.13</v>
      </c>
      <c r="AW9" s="8">
        <v>0.14000000000000001</v>
      </c>
      <c r="AX9" s="8">
        <v>0.15</v>
      </c>
      <c r="AY9" s="8">
        <v>0.17</v>
      </c>
      <c r="AZ9" s="2"/>
    </row>
    <row r="10" spans="1:52" x14ac:dyDescent="0.2">
      <c r="D10" s="1" t="s">
        <v>4152</v>
      </c>
      <c r="E10" s="3" t="s">
        <v>76</v>
      </c>
      <c r="F10" s="3" t="s">
        <v>4153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0.80555555555555547</v>
      </c>
      <c r="N10" s="3" t="s">
        <v>4524</v>
      </c>
      <c r="O10" s="2"/>
      <c r="P10" s="3" t="s">
        <v>470</v>
      </c>
      <c r="Q10" s="3" t="s">
        <v>83</v>
      </c>
      <c r="R10" s="3" t="s">
        <v>144</v>
      </c>
      <c r="S10" s="3" t="s">
        <v>83</v>
      </c>
      <c r="T10" s="3" t="s">
        <v>158</v>
      </c>
      <c r="U10" s="3" t="s">
        <v>83</v>
      </c>
      <c r="V10" s="3" t="s">
        <v>4525</v>
      </c>
      <c r="W10" s="3" t="s">
        <v>86</v>
      </c>
      <c r="X10" s="3" t="s">
        <v>83</v>
      </c>
      <c r="Y10" s="3" t="s">
        <v>4526</v>
      </c>
      <c r="Z10" s="3" t="s">
        <v>1035</v>
      </c>
      <c r="AA10" s="3" t="s">
        <v>818</v>
      </c>
      <c r="AB10" s="3" t="s">
        <v>703</v>
      </c>
      <c r="AC10" s="3" t="s">
        <v>158</v>
      </c>
      <c r="AD10" s="3" t="s">
        <v>4527</v>
      </c>
      <c r="AE10" s="3" t="s">
        <v>4528</v>
      </c>
      <c r="AF10" s="3" t="s">
        <v>83</v>
      </c>
      <c r="AG10" s="3" t="s">
        <v>290</v>
      </c>
      <c r="AH10" s="3" t="s">
        <v>83</v>
      </c>
      <c r="AI10" s="3" t="s">
        <v>559</v>
      </c>
      <c r="AJ10" s="3" t="s">
        <v>615</v>
      </c>
      <c r="AK10" s="3" t="s">
        <v>615</v>
      </c>
      <c r="AL10" s="3" t="s">
        <v>149</v>
      </c>
      <c r="AM10" s="3" t="s">
        <v>149</v>
      </c>
      <c r="AN10" s="3" t="s">
        <v>158</v>
      </c>
      <c r="AO10" s="3" t="s">
        <v>158</v>
      </c>
      <c r="AP10" s="3" t="s">
        <v>86</v>
      </c>
      <c r="AQ10" s="3" t="s">
        <v>86</v>
      </c>
      <c r="AR10" s="3" t="s">
        <v>264</v>
      </c>
      <c r="AS10" s="3" t="s">
        <v>264</v>
      </c>
      <c r="AT10" s="3" t="s">
        <v>156</v>
      </c>
      <c r="AU10" s="3" t="s">
        <v>156</v>
      </c>
      <c r="AV10" s="8">
        <v>0.02</v>
      </c>
      <c r="AW10" s="8">
        <v>0.02</v>
      </c>
      <c r="AX10" s="8">
        <v>0.03</v>
      </c>
      <c r="AY10" s="8">
        <v>0.22</v>
      </c>
      <c r="AZ10" s="2"/>
    </row>
    <row r="11" spans="1:52" x14ac:dyDescent="0.2">
      <c r="D11" s="1" t="s">
        <v>1467</v>
      </c>
      <c r="E11" s="3" t="s">
        <v>76</v>
      </c>
      <c r="F11" s="3" t="s">
        <v>1468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0.80555555555555547</v>
      </c>
      <c r="N11" s="3" t="s">
        <v>4529</v>
      </c>
      <c r="O11" s="2"/>
      <c r="P11" s="3" t="s">
        <v>322</v>
      </c>
      <c r="Q11" s="3" t="s">
        <v>83</v>
      </c>
      <c r="R11" s="3" t="s">
        <v>941</v>
      </c>
      <c r="S11" s="3" t="s">
        <v>83</v>
      </c>
      <c r="T11" s="3" t="s">
        <v>818</v>
      </c>
      <c r="U11" s="3" t="s">
        <v>83</v>
      </c>
      <c r="V11" s="3" t="s">
        <v>4530</v>
      </c>
      <c r="W11" s="3" t="s">
        <v>86</v>
      </c>
      <c r="X11" s="3" t="s">
        <v>1030</v>
      </c>
      <c r="Y11" s="3" t="s">
        <v>83</v>
      </c>
      <c r="Z11" s="3" t="s">
        <v>126</v>
      </c>
      <c r="AA11" s="3" t="s">
        <v>83</v>
      </c>
      <c r="AB11" s="3" t="s">
        <v>494</v>
      </c>
      <c r="AC11" s="3" t="s">
        <v>83</v>
      </c>
      <c r="AD11" s="3" t="s">
        <v>4531</v>
      </c>
      <c r="AE11" s="3" t="s">
        <v>86</v>
      </c>
      <c r="AF11" s="3" t="s">
        <v>101</v>
      </c>
      <c r="AG11" s="3" t="s">
        <v>83</v>
      </c>
      <c r="AH11" s="3" t="s">
        <v>155</v>
      </c>
      <c r="AI11" s="3" t="s">
        <v>83</v>
      </c>
      <c r="AJ11" s="3" t="s">
        <v>137</v>
      </c>
      <c r="AK11" s="3" t="s">
        <v>137</v>
      </c>
      <c r="AL11" s="3" t="s">
        <v>630</v>
      </c>
      <c r="AM11" s="3" t="s">
        <v>630</v>
      </c>
      <c r="AN11" s="3" t="s">
        <v>431</v>
      </c>
      <c r="AO11" s="3" t="s">
        <v>431</v>
      </c>
      <c r="AP11" s="3" t="s">
        <v>86</v>
      </c>
      <c r="AQ11" s="3" t="s">
        <v>86</v>
      </c>
      <c r="AR11" s="3" t="s">
        <v>264</v>
      </c>
      <c r="AS11" s="3" t="s">
        <v>264</v>
      </c>
      <c r="AT11" s="3" t="s">
        <v>83</v>
      </c>
      <c r="AU11" s="3" t="s">
        <v>83</v>
      </c>
      <c r="AV11" s="8">
        <v>0.01</v>
      </c>
      <c r="AW11" s="8">
        <v>0.02</v>
      </c>
      <c r="AX11" s="8">
        <v>0.03</v>
      </c>
      <c r="AY11" s="8">
        <v>0.16</v>
      </c>
      <c r="AZ11" s="2"/>
    </row>
    <row r="12" spans="1:52" x14ac:dyDescent="0.2">
      <c r="D12" s="1" t="s">
        <v>1464</v>
      </c>
      <c r="E12" s="3" t="s">
        <v>76</v>
      </c>
      <c r="F12" s="3" t="s">
        <v>1612</v>
      </c>
      <c r="G12" s="3" t="s">
        <v>78</v>
      </c>
      <c r="H12" s="2"/>
      <c r="I12" s="2"/>
      <c r="J12" s="2"/>
      <c r="K12" s="3" t="s">
        <v>79</v>
      </c>
      <c r="L12" s="3" t="s">
        <v>80</v>
      </c>
      <c r="M12" s="6">
        <v>0.80555555555555547</v>
      </c>
      <c r="N12" s="3" t="s">
        <v>4532</v>
      </c>
      <c r="O12" s="2"/>
      <c r="P12" s="3" t="s">
        <v>615</v>
      </c>
      <c r="Q12" s="3" t="s">
        <v>1406</v>
      </c>
      <c r="R12" s="3" t="s">
        <v>398</v>
      </c>
      <c r="S12" s="3" t="s">
        <v>415</v>
      </c>
      <c r="T12" s="3" t="s">
        <v>146</v>
      </c>
      <c r="U12" s="3" t="s">
        <v>420</v>
      </c>
      <c r="V12" s="3" t="s">
        <v>86</v>
      </c>
      <c r="W12" s="3" t="s">
        <v>86</v>
      </c>
      <c r="X12" s="3" t="s">
        <v>286</v>
      </c>
      <c r="Y12" s="3" t="s">
        <v>1479</v>
      </c>
      <c r="Z12" s="3" t="s">
        <v>446</v>
      </c>
      <c r="AA12" s="3" t="s">
        <v>676</v>
      </c>
      <c r="AB12" s="3" t="s">
        <v>158</v>
      </c>
      <c r="AC12" s="3" t="s">
        <v>333</v>
      </c>
      <c r="AD12" s="3" t="s">
        <v>86</v>
      </c>
      <c r="AE12" s="3" t="s">
        <v>86</v>
      </c>
      <c r="AF12" s="3" t="s">
        <v>913</v>
      </c>
      <c r="AG12" s="3" t="s">
        <v>83</v>
      </c>
      <c r="AH12" s="3" t="s">
        <v>335</v>
      </c>
      <c r="AI12" s="3" t="s">
        <v>83</v>
      </c>
      <c r="AJ12" s="3" t="s">
        <v>988</v>
      </c>
      <c r="AK12" s="3" t="s">
        <v>988</v>
      </c>
      <c r="AL12" s="3" t="s">
        <v>228</v>
      </c>
      <c r="AM12" s="3" t="s">
        <v>228</v>
      </c>
      <c r="AN12" s="3" t="s">
        <v>347</v>
      </c>
      <c r="AO12" s="3" t="s">
        <v>347</v>
      </c>
      <c r="AP12" s="3" t="s">
        <v>86</v>
      </c>
      <c r="AQ12" s="3" t="s">
        <v>86</v>
      </c>
      <c r="AR12" s="3" t="s">
        <v>264</v>
      </c>
      <c r="AS12" s="3" t="s">
        <v>264</v>
      </c>
      <c r="AT12" s="3" t="s">
        <v>519</v>
      </c>
      <c r="AU12" s="3" t="s">
        <v>519</v>
      </c>
      <c r="AV12" s="8">
        <v>0.02</v>
      </c>
      <c r="AW12" s="8">
        <v>0.02</v>
      </c>
      <c r="AX12" s="8">
        <v>0.03</v>
      </c>
      <c r="AY12" s="8">
        <v>0.04</v>
      </c>
      <c r="AZ12" s="2"/>
    </row>
    <row r="13" spans="1:52" x14ac:dyDescent="0.2">
      <c r="D13" s="1" t="s">
        <v>409</v>
      </c>
      <c r="E13" s="3" t="s">
        <v>76</v>
      </c>
      <c r="F13" s="3" t="s">
        <v>410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0.80694444444444446</v>
      </c>
      <c r="N13" s="3" t="s">
        <v>4533</v>
      </c>
      <c r="O13" s="2"/>
      <c r="P13" s="3" t="s">
        <v>534</v>
      </c>
      <c r="Q13" s="3" t="s">
        <v>296</v>
      </c>
      <c r="R13" s="3" t="s">
        <v>721</v>
      </c>
      <c r="S13" s="3" t="s">
        <v>721</v>
      </c>
      <c r="T13" s="3" t="s">
        <v>121</v>
      </c>
      <c r="U13" s="3" t="s">
        <v>112</v>
      </c>
      <c r="V13" s="3" t="s">
        <v>4534</v>
      </c>
      <c r="W13" s="3" t="s">
        <v>4535</v>
      </c>
      <c r="X13" s="3" t="s">
        <v>4536</v>
      </c>
      <c r="Y13" s="3" t="s">
        <v>83</v>
      </c>
      <c r="Z13" s="3" t="s">
        <v>216</v>
      </c>
      <c r="AA13" s="3" t="s">
        <v>83</v>
      </c>
      <c r="AB13" s="3" t="s">
        <v>133</v>
      </c>
      <c r="AC13" s="3" t="s">
        <v>83</v>
      </c>
      <c r="AD13" s="3" t="s">
        <v>4537</v>
      </c>
      <c r="AE13" s="3" t="s">
        <v>86</v>
      </c>
      <c r="AF13" s="3" t="s">
        <v>290</v>
      </c>
      <c r="AG13" s="3" t="s">
        <v>83</v>
      </c>
      <c r="AH13" s="3" t="s">
        <v>432</v>
      </c>
      <c r="AI13" s="3" t="s">
        <v>83</v>
      </c>
      <c r="AJ13" s="3" t="s">
        <v>634</v>
      </c>
      <c r="AK13" s="3" t="s">
        <v>634</v>
      </c>
      <c r="AL13" s="3" t="s">
        <v>498</v>
      </c>
      <c r="AM13" s="3" t="s">
        <v>498</v>
      </c>
      <c r="AN13" s="3" t="s">
        <v>179</v>
      </c>
      <c r="AO13" s="3" t="s">
        <v>179</v>
      </c>
      <c r="AP13" s="3" t="s">
        <v>86</v>
      </c>
      <c r="AQ13" s="3" t="s">
        <v>86</v>
      </c>
      <c r="AR13" s="3" t="s">
        <v>264</v>
      </c>
      <c r="AS13" s="3" t="s">
        <v>264</v>
      </c>
      <c r="AT13" s="3" t="s">
        <v>519</v>
      </c>
      <c r="AU13" s="3" t="s">
        <v>519</v>
      </c>
      <c r="AV13" s="8">
        <v>0.01</v>
      </c>
      <c r="AW13" s="8">
        <v>0.01</v>
      </c>
      <c r="AX13" s="8">
        <v>0.03</v>
      </c>
      <c r="AY13" s="8">
        <v>0.23</v>
      </c>
      <c r="AZ13" s="2"/>
    </row>
    <row r="14" spans="1:52" x14ac:dyDescent="0.2">
      <c r="D14" s="1" t="s">
        <v>2409</v>
      </c>
      <c r="E14" s="3" t="s">
        <v>76</v>
      </c>
      <c r="F14" s="3" t="s">
        <v>1547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0.80833333333333324</v>
      </c>
      <c r="N14" s="3" t="s">
        <v>2410</v>
      </c>
      <c r="O14" s="2"/>
      <c r="P14" s="3" t="s">
        <v>709</v>
      </c>
      <c r="Q14" s="3" t="s">
        <v>406</v>
      </c>
      <c r="R14" s="3" t="s">
        <v>426</v>
      </c>
      <c r="S14" s="3" t="s">
        <v>420</v>
      </c>
      <c r="T14" s="3" t="s">
        <v>179</v>
      </c>
      <c r="U14" s="3" t="s">
        <v>194</v>
      </c>
      <c r="V14" s="3">
        <f>-(0.29 %)</f>
        <v>-2.8999999999999998E-3</v>
      </c>
      <c r="W14" s="3" t="s">
        <v>86</v>
      </c>
      <c r="X14" s="3" t="s">
        <v>2065</v>
      </c>
      <c r="Y14" s="3" t="s">
        <v>1969</v>
      </c>
      <c r="Z14" s="3" t="s">
        <v>426</v>
      </c>
      <c r="AA14" s="3" t="s">
        <v>420</v>
      </c>
      <c r="AB14" s="3" t="s">
        <v>179</v>
      </c>
      <c r="AC14" s="3" t="s">
        <v>186</v>
      </c>
      <c r="AD14" s="3">
        <f>-(0.26 %)</f>
        <v>-2.5999999999999999E-3</v>
      </c>
      <c r="AE14" s="3">
        <f>-(0.16 %)</f>
        <v>-1.6000000000000001E-3</v>
      </c>
      <c r="AF14" s="3" t="s">
        <v>101</v>
      </c>
      <c r="AG14" s="3" t="s">
        <v>117</v>
      </c>
      <c r="AH14" s="3" t="s">
        <v>432</v>
      </c>
      <c r="AI14" s="3" t="s">
        <v>497</v>
      </c>
      <c r="AJ14" s="3" t="s">
        <v>315</v>
      </c>
      <c r="AK14" s="3" t="s">
        <v>315</v>
      </c>
      <c r="AL14" s="3" t="s">
        <v>1026</v>
      </c>
      <c r="AM14" s="3" t="s">
        <v>1026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264</v>
      </c>
      <c r="AS14" s="3" t="s">
        <v>264</v>
      </c>
      <c r="AT14" s="3" t="s">
        <v>83</v>
      </c>
      <c r="AU14" s="3" t="s">
        <v>83</v>
      </c>
      <c r="AV14" s="8">
        <v>0.05</v>
      </c>
      <c r="AW14" s="8">
        <v>0.06</v>
      </c>
      <c r="AX14" s="8">
        <v>0.08</v>
      </c>
      <c r="AY14" s="8">
        <v>0.41</v>
      </c>
      <c r="AZ14" s="2"/>
    </row>
    <row r="15" spans="1:52" x14ac:dyDescent="0.2">
      <c r="D15" s="1" t="s">
        <v>2226</v>
      </c>
      <c r="E15" s="3" t="s">
        <v>76</v>
      </c>
      <c r="F15" s="3" t="s">
        <v>3820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0.80902777777777779</v>
      </c>
      <c r="N15" s="3" t="s">
        <v>4538</v>
      </c>
      <c r="O15" s="2"/>
      <c r="P15" s="3" t="s">
        <v>82</v>
      </c>
      <c r="Q15" s="3" t="s">
        <v>1217</v>
      </c>
      <c r="R15" s="3" t="s">
        <v>178</v>
      </c>
      <c r="S15" s="3" t="s">
        <v>818</v>
      </c>
      <c r="T15" s="3" t="s">
        <v>186</v>
      </c>
      <c r="U15" s="3" t="s">
        <v>112</v>
      </c>
      <c r="V15" s="3">
        <f>-(0.01 %)</f>
        <v>-1E-4</v>
      </c>
      <c r="W15" s="3" t="s">
        <v>86</v>
      </c>
      <c r="X15" s="3" t="s">
        <v>2798</v>
      </c>
      <c r="Y15" s="3" t="s">
        <v>3404</v>
      </c>
      <c r="Z15" s="3" t="s">
        <v>178</v>
      </c>
      <c r="AA15" s="3" t="s">
        <v>558</v>
      </c>
      <c r="AB15" s="3" t="s">
        <v>186</v>
      </c>
      <c r="AC15" s="3" t="s">
        <v>529</v>
      </c>
      <c r="AD15" s="3">
        <f>-(0.07 %)</f>
        <v>-7.000000000000001E-4</v>
      </c>
      <c r="AE15" s="3">
        <f>-(0.18 %)</f>
        <v>-1.8E-3</v>
      </c>
      <c r="AF15" s="3" t="s">
        <v>101</v>
      </c>
      <c r="AG15" s="3" t="s">
        <v>290</v>
      </c>
      <c r="AH15" s="3" t="s">
        <v>118</v>
      </c>
      <c r="AI15" s="3" t="s">
        <v>1334</v>
      </c>
      <c r="AJ15" s="3" t="s">
        <v>157</v>
      </c>
      <c r="AK15" s="3" t="s">
        <v>157</v>
      </c>
      <c r="AL15" s="3" t="s">
        <v>185</v>
      </c>
      <c r="AM15" s="3" t="s">
        <v>185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264</v>
      </c>
      <c r="AS15" s="3" t="s">
        <v>264</v>
      </c>
      <c r="AT15" s="3" t="s">
        <v>83</v>
      </c>
      <c r="AU15" s="3" t="s">
        <v>83</v>
      </c>
      <c r="AV15" s="8">
        <v>7.0000000000000007E-2</v>
      </c>
      <c r="AW15" s="8">
        <v>0.1</v>
      </c>
      <c r="AX15" s="8">
        <v>0.14000000000000001</v>
      </c>
      <c r="AY15" s="8">
        <v>0.28999999999999998</v>
      </c>
      <c r="AZ15" s="2"/>
    </row>
    <row r="16" spans="1:52" x14ac:dyDescent="0.2">
      <c r="D16" s="1" t="s">
        <v>4539</v>
      </c>
      <c r="E16" s="3" t="s">
        <v>76</v>
      </c>
      <c r="F16" s="3" t="s">
        <v>4540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0.80902777777777779</v>
      </c>
      <c r="N16" s="3" t="s">
        <v>4541</v>
      </c>
      <c r="O16" s="2"/>
      <c r="P16" s="3" t="s">
        <v>1343</v>
      </c>
      <c r="Q16" s="3" t="s">
        <v>351</v>
      </c>
      <c r="R16" s="3" t="s">
        <v>683</v>
      </c>
      <c r="S16" s="3" t="s">
        <v>149</v>
      </c>
      <c r="T16" s="3" t="s">
        <v>186</v>
      </c>
      <c r="U16" s="3" t="s">
        <v>112</v>
      </c>
      <c r="V16" s="3">
        <f>-(0.02 %)</f>
        <v>-2.0000000000000001E-4</v>
      </c>
      <c r="W16" s="3" t="s">
        <v>86</v>
      </c>
      <c r="X16" s="3" t="s">
        <v>3776</v>
      </c>
      <c r="Y16" s="3" t="s">
        <v>4542</v>
      </c>
      <c r="Z16" s="3" t="s">
        <v>683</v>
      </c>
      <c r="AA16" s="3" t="s">
        <v>260</v>
      </c>
      <c r="AB16" s="3" t="s">
        <v>186</v>
      </c>
      <c r="AC16" s="3" t="s">
        <v>529</v>
      </c>
      <c r="AD16" s="3">
        <f>-(0.02 %)</f>
        <v>-2.0000000000000001E-4</v>
      </c>
      <c r="AE16" s="3" t="s">
        <v>86</v>
      </c>
      <c r="AF16" s="3" t="s">
        <v>1225</v>
      </c>
      <c r="AG16" s="3" t="s">
        <v>117</v>
      </c>
      <c r="AH16" s="3" t="s">
        <v>497</v>
      </c>
      <c r="AI16" s="3" t="s">
        <v>314</v>
      </c>
      <c r="AJ16" s="3" t="s">
        <v>738</v>
      </c>
      <c r="AK16" s="3" t="s">
        <v>738</v>
      </c>
      <c r="AL16" s="3" t="s">
        <v>683</v>
      </c>
      <c r="AM16" s="3" t="s">
        <v>683</v>
      </c>
      <c r="AN16" s="3" t="s">
        <v>179</v>
      </c>
      <c r="AO16" s="3" t="s">
        <v>179</v>
      </c>
      <c r="AP16" s="3" t="s">
        <v>86</v>
      </c>
      <c r="AQ16" s="3" t="s">
        <v>86</v>
      </c>
      <c r="AR16" s="3" t="s">
        <v>264</v>
      </c>
      <c r="AS16" s="3" t="s">
        <v>264</v>
      </c>
      <c r="AT16" s="3" t="s">
        <v>519</v>
      </c>
      <c r="AU16" s="3" t="s">
        <v>519</v>
      </c>
      <c r="AV16" s="8">
        <v>0.03</v>
      </c>
      <c r="AW16" s="8">
        <v>0.05</v>
      </c>
      <c r="AX16" s="8">
        <v>0.08</v>
      </c>
      <c r="AY16" s="8">
        <v>0.27</v>
      </c>
      <c r="AZ16" s="2"/>
    </row>
    <row r="17" spans="4:52" x14ac:dyDescent="0.2">
      <c r="D17" s="1" t="s">
        <v>2603</v>
      </c>
      <c r="E17" s="3" t="s">
        <v>76</v>
      </c>
      <c r="F17" s="3" t="s">
        <v>173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0.80972222222222223</v>
      </c>
      <c r="N17" s="3" t="s">
        <v>4543</v>
      </c>
      <c r="O17" s="2"/>
      <c r="P17" s="3" t="s">
        <v>322</v>
      </c>
      <c r="Q17" s="3" t="s">
        <v>546</v>
      </c>
      <c r="R17" s="3" t="s">
        <v>193</v>
      </c>
      <c r="S17" s="3" t="s">
        <v>909</v>
      </c>
      <c r="T17" s="3" t="s">
        <v>392</v>
      </c>
      <c r="U17" s="3" t="s">
        <v>683</v>
      </c>
      <c r="V17" s="3" t="s">
        <v>4544</v>
      </c>
      <c r="W17" s="3" t="s">
        <v>4545</v>
      </c>
      <c r="X17" s="3" t="s">
        <v>1379</v>
      </c>
      <c r="Y17" s="3" t="s">
        <v>2793</v>
      </c>
      <c r="Z17" s="3" t="s">
        <v>244</v>
      </c>
      <c r="AA17" s="3" t="s">
        <v>111</v>
      </c>
      <c r="AB17" s="3" t="s">
        <v>151</v>
      </c>
      <c r="AC17" s="3" t="s">
        <v>216</v>
      </c>
      <c r="AD17" s="3" t="s">
        <v>4546</v>
      </c>
      <c r="AE17" s="3" t="s">
        <v>4547</v>
      </c>
      <c r="AF17" s="3" t="s">
        <v>290</v>
      </c>
      <c r="AG17" s="3" t="s">
        <v>913</v>
      </c>
      <c r="AH17" s="3" t="s">
        <v>314</v>
      </c>
      <c r="AI17" s="3" t="s">
        <v>155</v>
      </c>
      <c r="AJ17" s="3" t="s">
        <v>157</v>
      </c>
      <c r="AK17" s="3" t="s">
        <v>157</v>
      </c>
      <c r="AL17" s="3" t="s">
        <v>196</v>
      </c>
      <c r="AM17" s="3" t="s">
        <v>196</v>
      </c>
      <c r="AN17" s="3" t="s">
        <v>132</v>
      </c>
      <c r="AO17" s="3" t="s">
        <v>132</v>
      </c>
      <c r="AP17" s="3" t="s">
        <v>86</v>
      </c>
      <c r="AQ17" s="3" t="s">
        <v>86</v>
      </c>
      <c r="AR17" s="3" t="s">
        <v>264</v>
      </c>
      <c r="AS17" s="3" t="s">
        <v>264</v>
      </c>
      <c r="AT17" s="3" t="s">
        <v>83</v>
      </c>
      <c r="AU17" s="3" t="s">
        <v>83</v>
      </c>
      <c r="AV17" s="8">
        <v>0.01</v>
      </c>
      <c r="AW17" s="8">
        <v>0.02</v>
      </c>
      <c r="AX17" s="8">
        <v>0.03</v>
      </c>
      <c r="AY17" s="8">
        <v>0.22</v>
      </c>
      <c r="AZ17" s="2"/>
    </row>
    <row r="18" spans="4:52" x14ac:dyDescent="0.2">
      <c r="D18" s="1" t="s">
        <v>1857</v>
      </c>
      <c r="E18" s="3" t="s">
        <v>76</v>
      </c>
      <c r="F18" s="3" t="s">
        <v>1612</v>
      </c>
      <c r="G18" s="3" t="s">
        <v>78</v>
      </c>
      <c r="H18" s="2"/>
      <c r="I18" s="2"/>
      <c r="J18" s="2"/>
      <c r="K18" s="3" t="s">
        <v>79</v>
      </c>
      <c r="L18" s="3" t="s">
        <v>80</v>
      </c>
      <c r="M18" s="6">
        <v>0.80972222222222223</v>
      </c>
      <c r="N18" s="3" t="s">
        <v>4548</v>
      </c>
      <c r="O18" s="2"/>
      <c r="P18" s="3" t="s">
        <v>1692</v>
      </c>
      <c r="Q18" s="3" t="s">
        <v>83</v>
      </c>
      <c r="R18" s="3" t="s">
        <v>285</v>
      </c>
      <c r="S18" s="3" t="s">
        <v>83</v>
      </c>
      <c r="T18" s="3" t="s">
        <v>115</v>
      </c>
      <c r="U18" s="3" t="s">
        <v>83</v>
      </c>
      <c r="V18" s="3" t="s">
        <v>4011</v>
      </c>
      <c r="W18" s="3" t="s">
        <v>86</v>
      </c>
      <c r="X18" s="3" t="s">
        <v>1274</v>
      </c>
      <c r="Y18" s="3" t="s">
        <v>83</v>
      </c>
      <c r="Z18" s="3" t="s">
        <v>415</v>
      </c>
      <c r="AA18" s="3" t="s">
        <v>83</v>
      </c>
      <c r="AB18" s="3" t="s">
        <v>115</v>
      </c>
      <c r="AC18" s="3" t="s">
        <v>83</v>
      </c>
      <c r="AD18" s="3" t="s">
        <v>86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988</v>
      </c>
      <c r="AK18" s="3" t="s">
        <v>988</v>
      </c>
      <c r="AL18" s="3" t="s">
        <v>288</v>
      </c>
      <c r="AM18" s="3" t="s">
        <v>288</v>
      </c>
      <c r="AN18" s="3" t="s">
        <v>179</v>
      </c>
      <c r="AO18" s="3" t="s">
        <v>179</v>
      </c>
      <c r="AP18" s="3" t="s">
        <v>86</v>
      </c>
      <c r="AQ18" s="3" t="s">
        <v>86</v>
      </c>
      <c r="AR18" s="3" t="s">
        <v>264</v>
      </c>
      <c r="AS18" s="3" t="s">
        <v>264</v>
      </c>
      <c r="AT18" s="3" t="s">
        <v>107</v>
      </c>
      <c r="AU18" s="3" t="s">
        <v>107</v>
      </c>
      <c r="AV18" s="8">
        <v>0.01</v>
      </c>
      <c r="AW18" s="8">
        <v>0.01</v>
      </c>
      <c r="AX18" s="8">
        <v>0.02</v>
      </c>
      <c r="AY18" s="8">
        <v>0.16</v>
      </c>
      <c r="AZ18" s="2"/>
    </row>
    <row r="19" spans="4:52" x14ac:dyDescent="0.2">
      <c r="D19" s="1" t="s">
        <v>317</v>
      </c>
      <c r="E19" s="3" t="s">
        <v>76</v>
      </c>
      <c r="F19" s="3" t="s">
        <v>3426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0.81041666666666667</v>
      </c>
      <c r="N19" s="3" t="s">
        <v>4550</v>
      </c>
      <c r="O19" s="2"/>
      <c r="P19" s="3" t="s">
        <v>1230</v>
      </c>
      <c r="Q19" s="3" t="s">
        <v>1275</v>
      </c>
      <c r="R19" s="3" t="s">
        <v>575</v>
      </c>
      <c r="S19" s="3" t="s">
        <v>331</v>
      </c>
      <c r="T19" s="3" t="s">
        <v>112</v>
      </c>
      <c r="U19" s="3" t="s">
        <v>347</v>
      </c>
      <c r="V19" s="3" t="s">
        <v>4551</v>
      </c>
      <c r="W19" s="3">
        <f>-(0.28 %)</f>
        <v>-2.8000000000000004E-3</v>
      </c>
      <c r="X19" s="3" t="s">
        <v>2522</v>
      </c>
      <c r="Y19" s="3" t="s">
        <v>2403</v>
      </c>
      <c r="Z19" s="3" t="s">
        <v>575</v>
      </c>
      <c r="AA19" s="3" t="s">
        <v>331</v>
      </c>
      <c r="AB19" s="3" t="s">
        <v>121</v>
      </c>
      <c r="AC19" s="3" t="s">
        <v>392</v>
      </c>
      <c r="AD19" s="3" t="s">
        <v>4203</v>
      </c>
      <c r="AE19" s="3" t="s">
        <v>4552</v>
      </c>
      <c r="AF19" s="3" t="s">
        <v>290</v>
      </c>
      <c r="AG19" s="3" t="s">
        <v>913</v>
      </c>
      <c r="AH19" s="3" t="s">
        <v>118</v>
      </c>
      <c r="AI19" s="3" t="s">
        <v>118</v>
      </c>
      <c r="AJ19" s="3" t="s">
        <v>669</v>
      </c>
      <c r="AK19" s="3" t="s">
        <v>669</v>
      </c>
      <c r="AL19" s="3" t="s">
        <v>356</v>
      </c>
      <c r="AM19" s="3" t="s">
        <v>356</v>
      </c>
      <c r="AN19" s="3" t="s">
        <v>133</v>
      </c>
      <c r="AO19" s="3" t="s">
        <v>133</v>
      </c>
      <c r="AP19" s="3" t="s">
        <v>86</v>
      </c>
      <c r="AQ19" s="3" t="s">
        <v>86</v>
      </c>
      <c r="AR19" s="3" t="s">
        <v>264</v>
      </c>
      <c r="AS19" s="3" t="s">
        <v>264</v>
      </c>
      <c r="AT19" s="3" t="s">
        <v>83</v>
      </c>
      <c r="AU19" s="3" t="s">
        <v>83</v>
      </c>
      <c r="AV19" s="8">
        <v>0.2</v>
      </c>
      <c r="AW19" s="8">
        <v>0.23</v>
      </c>
      <c r="AX19" s="8">
        <v>0.28000000000000003</v>
      </c>
      <c r="AY19" s="8">
        <v>0.64</v>
      </c>
      <c r="AZ19" s="2"/>
    </row>
    <row r="20" spans="4:52" x14ac:dyDescent="0.2">
      <c r="D20" s="1" t="s">
        <v>4076</v>
      </c>
      <c r="E20" s="3" t="s">
        <v>76</v>
      </c>
      <c r="F20" s="3" t="s">
        <v>292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0.81111111111111101</v>
      </c>
      <c r="N20" s="3" t="s">
        <v>4553</v>
      </c>
      <c r="O20" s="2"/>
      <c r="P20" s="3" t="s">
        <v>119</v>
      </c>
      <c r="Q20" s="3" t="s">
        <v>83</v>
      </c>
      <c r="R20" s="3" t="s">
        <v>168</v>
      </c>
      <c r="S20" s="3" t="s">
        <v>83</v>
      </c>
      <c r="T20" s="3" t="s">
        <v>179</v>
      </c>
      <c r="U20" s="3" t="s">
        <v>83</v>
      </c>
      <c r="V20" s="3">
        <f>-(0.03 %)</f>
        <v>-2.9999999999999997E-4</v>
      </c>
      <c r="W20" s="3" t="s">
        <v>86</v>
      </c>
      <c r="X20" s="3" t="s">
        <v>882</v>
      </c>
      <c r="Y20" s="3" t="s">
        <v>83</v>
      </c>
      <c r="Z20" s="3" t="s">
        <v>168</v>
      </c>
      <c r="AA20" s="3" t="s">
        <v>83</v>
      </c>
      <c r="AB20" s="3" t="s">
        <v>179</v>
      </c>
      <c r="AC20" s="3" t="s">
        <v>83</v>
      </c>
      <c r="AD20" s="3">
        <f>-(0.15 %)</f>
        <v>-1.5E-3</v>
      </c>
      <c r="AE20" s="3" t="s">
        <v>86</v>
      </c>
      <c r="AF20" s="3" t="s">
        <v>101</v>
      </c>
      <c r="AG20" s="3" t="s">
        <v>83</v>
      </c>
      <c r="AH20" s="3" t="s">
        <v>432</v>
      </c>
      <c r="AI20" s="3" t="s">
        <v>83</v>
      </c>
      <c r="AJ20" s="3" t="s">
        <v>251</v>
      </c>
      <c r="AK20" s="3" t="s">
        <v>251</v>
      </c>
      <c r="AL20" s="3" t="s">
        <v>941</v>
      </c>
      <c r="AM20" s="3" t="s">
        <v>941</v>
      </c>
      <c r="AN20" s="3" t="s">
        <v>179</v>
      </c>
      <c r="AO20" s="3" t="s">
        <v>179</v>
      </c>
      <c r="AP20" s="3" t="s">
        <v>86</v>
      </c>
      <c r="AQ20" s="3" t="s">
        <v>86</v>
      </c>
      <c r="AR20" s="3" t="s">
        <v>264</v>
      </c>
      <c r="AS20" s="3" t="s">
        <v>264</v>
      </c>
      <c r="AT20" s="3" t="s">
        <v>519</v>
      </c>
      <c r="AU20" s="3" t="s">
        <v>519</v>
      </c>
      <c r="AV20" s="8">
        <v>0</v>
      </c>
      <c r="AW20" s="8">
        <v>0</v>
      </c>
      <c r="AX20" s="8">
        <v>0.01</v>
      </c>
      <c r="AY20" s="8">
        <v>0.13</v>
      </c>
      <c r="AZ20" s="2"/>
    </row>
    <row r="21" spans="4:52" x14ac:dyDescent="0.2">
      <c r="D21" s="1" t="s">
        <v>3461</v>
      </c>
      <c r="E21" s="3" t="s">
        <v>76</v>
      </c>
      <c r="F21" s="3" t="s">
        <v>1123</v>
      </c>
      <c r="G21" s="3" t="s">
        <v>468</v>
      </c>
      <c r="H21" s="2"/>
      <c r="I21" s="2"/>
      <c r="J21" s="2"/>
      <c r="K21" s="3" t="s">
        <v>1033</v>
      </c>
      <c r="L21" s="3" t="s">
        <v>161</v>
      </c>
      <c r="M21" s="6">
        <v>0.81111111111111101</v>
      </c>
      <c r="N21" s="3" t="s">
        <v>4554</v>
      </c>
      <c r="O21" s="2"/>
      <c r="P21" s="3" t="s">
        <v>843</v>
      </c>
      <c r="Q21" s="3" t="s">
        <v>1323</v>
      </c>
      <c r="R21" s="3" t="s">
        <v>121</v>
      </c>
      <c r="S21" s="3" t="s">
        <v>112</v>
      </c>
      <c r="T21" s="3" t="s">
        <v>179</v>
      </c>
      <c r="U21" s="3" t="s">
        <v>186</v>
      </c>
      <c r="V21" s="3">
        <f>-(0.02 %)</f>
        <v>-2.0000000000000001E-4</v>
      </c>
      <c r="W21" s="3">
        <f>-(0.03 %)</f>
        <v>-2.9999999999999997E-4</v>
      </c>
      <c r="X21" s="3" t="s">
        <v>4555</v>
      </c>
      <c r="Y21" s="3" t="s">
        <v>83</v>
      </c>
      <c r="Z21" s="3" t="s">
        <v>121</v>
      </c>
      <c r="AA21" s="3" t="s">
        <v>83</v>
      </c>
      <c r="AB21" s="3" t="s">
        <v>179</v>
      </c>
      <c r="AC21" s="3" t="s">
        <v>83</v>
      </c>
      <c r="AD21" s="3">
        <f>-(0.02 %)</f>
        <v>-2.0000000000000001E-4</v>
      </c>
      <c r="AE21" s="3" t="s">
        <v>86</v>
      </c>
      <c r="AF21" s="3" t="s">
        <v>83</v>
      </c>
      <c r="AG21" s="3" t="s">
        <v>83</v>
      </c>
      <c r="AH21" s="3" t="s">
        <v>83</v>
      </c>
      <c r="AI21" s="3" t="s">
        <v>83</v>
      </c>
      <c r="AJ21" s="3" t="s">
        <v>634</v>
      </c>
      <c r="AK21" s="3" t="s">
        <v>634</v>
      </c>
      <c r="AL21" s="3" t="s">
        <v>121</v>
      </c>
      <c r="AM21" s="3" t="s">
        <v>121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83</v>
      </c>
      <c r="AS21" s="3" t="s">
        <v>83</v>
      </c>
      <c r="AT21" s="3" t="s">
        <v>83</v>
      </c>
      <c r="AU21" s="3" t="s">
        <v>83</v>
      </c>
      <c r="AV21" s="8">
        <v>0</v>
      </c>
      <c r="AW21" s="8">
        <v>0</v>
      </c>
      <c r="AX21" s="8">
        <v>0</v>
      </c>
      <c r="AY21" s="8">
        <v>0</v>
      </c>
      <c r="AZ21" s="2"/>
    </row>
    <row r="22" spans="4:52" x14ac:dyDescent="0.2">
      <c r="D22" s="1" t="s">
        <v>1174</v>
      </c>
      <c r="E22" s="3" t="s">
        <v>76</v>
      </c>
      <c r="F22" s="3" t="s">
        <v>1175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0.81180555555555556</v>
      </c>
      <c r="N22" s="3" t="s">
        <v>4556</v>
      </c>
      <c r="O22" s="2"/>
      <c r="P22" s="3" t="s">
        <v>307</v>
      </c>
      <c r="Q22" s="3" t="s">
        <v>83</v>
      </c>
      <c r="R22" s="3" t="s">
        <v>269</v>
      </c>
      <c r="S22" s="3" t="s">
        <v>83</v>
      </c>
      <c r="T22" s="3" t="s">
        <v>133</v>
      </c>
      <c r="U22" s="3" t="s">
        <v>83</v>
      </c>
      <c r="V22" s="3" t="s">
        <v>4557</v>
      </c>
      <c r="W22" s="3" t="s">
        <v>86</v>
      </c>
      <c r="X22" s="3" t="s">
        <v>2923</v>
      </c>
      <c r="Y22" s="3" t="s">
        <v>83</v>
      </c>
      <c r="Z22" s="3" t="s">
        <v>150</v>
      </c>
      <c r="AA22" s="3" t="s">
        <v>83</v>
      </c>
      <c r="AB22" s="3" t="s">
        <v>133</v>
      </c>
      <c r="AC22" s="3" t="s">
        <v>83</v>
      </c>
      <c r="AD22" s="3" t="s">
        <v>4558</v>
      </c>
      <c r="AE22" s="3" t="s">
        <v>86</v>
      </c>
      <c r="AF22" s="3" t="s">
        <v>101</v>
      </c>
      <c r="AG22" s="3" t="s">
        <v>83</v>
      </c>
      <c r="AH22" s="3" t="s">
        <v>155</v>
      </c>
      <c r="AI22" s="3" t="s">
        <v>83</v>
      </c>
      <c r="AJ22" s="3" t="s">
        <v>222</v>
      </c>
      <c r="AK22" s="3" t="s">
        <v>222</v>
      </c>
      <c r="AL22" s="3" t="s">
        <v>863</v>
      </c>
      <c r="AM22" s="3" t="s">
        <v>863</v>
      </c>
      <c r="AN22" s="3" t="s">
        <v>121</v>
      </c>
      <c r="AO22" s="3" t="s">
        <v>121</v>
      </c>
      <c r="AP22" s="3" t="s">
        <v>86</v>
      </c>
      <c r="AQ22" s="3" t="s">
        <v>86</v>
      </c>
      <c r="AR22" s="3" t="s">
        <v>264</v>
      </c>
      <c r="AS22" s="3" t="s">
        <v>264</v>
      </c>
      <c r="AT22" s="3" t="s">
        <v>83</v>
      </c>
      <c r="AU22" s="3" t="s">
        <v>83</v>
      </c>
      <c r="AV22" s="8">
        <v>0.01</v>
      </c>
      <c r="AW22" s="8">
        <v>0.01</v>
      </c>
      <c r="AX22" s="8">
        <v>0.03</v>
      </c>
      <c r="AY22" s="8">
        <v>0.14000000000000001</v>
      </c>
      <c r="AZ22" s="2"/>
    </row>
    <row r="23" spans="4:52" x14ac:dyDescent="0.2">
      <c r="D23" s="1" t="s">
        <v>1503</v>
      </c>
      <c r="E23" s="3" t="s">
        <v>76</v>
      </c>
      <c r="F23" s="3" t="s">
        <v>3758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0.81180555555555556</v>
      </c>
      <c r="N23" s="3" t="s">
        <v>4559</v>
      </c>
      <c r="O23" s="2"/>
      <c r="P23" s="3" t="s">
        <v>1692</v>
      </c>
      <c r="Q23" s="3" t="s">
        <v>83</v>
      </c>
      <c r="R23" s="3" t="s">
        <v>285</v>
      </c>
      <c r="S23" s="3" t="s">
        <v>83</v>
      </c>
      <c r="T23" s="3" t="s">
        <v>135</v>
      </c>
      <c r="U23" s="3" t="s">
        <v>83</v>
      </c>
      <c r="V23" s="3" t="s">
        <v>4560</v>
      </c>
      <c r="W23" s="3" t="s">
        <v>86</v>
      </c>
      <c r="X23" s="3" t="s">
        <v>2835</v>
      </c>
      <c r="Y23" s="3" t="s">
        <v>83</v>
      </c>
      <c r="Z23" s="3" t="s">
        <v>1035</v>
      </c>
      <c r="AA23" s="3" t="s">
        <v>83</v>
      </c>
      <c r="AB23" s="3" t="s">
        <v>516</v>
      </c>
      <c r="AC23" s="3" t="s">
        <v>83</v>
      </c>
      <c r="AD23" s="3" t="s">
        <v>4561</v>
      </c>
      <c r="AE23" s="3" t="s">
        <v>86</v>
      </c>
      <c r="AF23" s="3" t="s">
        <v>290</v>
      </c>
      <c r="AG23" s="3" t="s">
        <v>83</v>
      </c>
      <c r="AH23" s="3" t="s">
        <v>432</v>
      </c>
      <c r="AI23" s="3" t="s">
        <v>83</v>
      </c>
      <c r="AJ23" s="3" t="s">
        <v>728</v>
      </c>
      <c r="AK23" s="3" t="s">
        <v>728</v>
      </c>
      <c r="AL23" s="3" t="s">
        <v>333</v>
      </c>
      <c r="AM23" s="3" t="s">
        <v>333</v>
      </c>
      <c r="AN23" s="3" t="s">
        <v>135</v>
      </c>
      <c r="AO23" s="3" t="s">
        <v>135</v>
      </c>
      <c r="AP23" s="3" t="s">
        <v>86</v>
      </c>
      <c r="AQ23" s="3" t="s">
        <v>86</v>
      </c>
      <c r="AR23" s="3" t="s">
        <v>264</v>
      </c>
      <c r="AS23" s="3" t="s">
        <v>264</v>
      </c>
      <c r="AT23" s="3" t="s">
        <v>83</v>
      </c>
      <c r="AU23" s="3" t="s">
        <v>83</v>
      </c>
      <c r="AV23" s="8">
        <v>0.02</v>
      </c>
      <c r="AW23" s="8">
        <v>0.02</v>
      </c>
      <c r="AX23" s="8">
        <v>0.03</v>
      </c>
      <c r="AY23" s="8">
        <v>0.17</v>
      </c>
      <c r="AZ23" s="2"/>
    </row>
    <row r="24" spans="4:52" x14ac:dyDescent="0.2">
      <c r="D24" s="1" t="s">
        <v>4343</v>
      </c>
      <c r="E24" s="3" t="s">
        <v>76</v>
      </c>
      <c r="F24" s="3" t="s">
        <v>4344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0.81180555555555556</v>
      </c>
      <c r="N24" s="3" t="s">
        <v>4562</v>
      </c>
      <c r="O24" s="2"/>
      <c r="P24" s="3" t="s">
        <v>925</v>
      </c>
      <c r="Q24" s="3" t="s">
        <v>83</v>
      </c>
      <c r="R24" s="3" t="s">
        <v>285</v>
      </c>
      <c r="S24" s="3" t="s">
        <v>83</v>
      </c>
      <c r="T24" s="3" t="s">
        <v>186</v>
      </c>
      <c r="U24" s="3" t="s">
        <v>83</v>
      </c>
      <c r="V24" s="3">
        <f>-(0.34 %)</f>
        <v>-3.4000000000000002E-3</v>
      </c>
      <c r="W24" s="3" t="s">
        <v>86</v>
      </c>
      <c r="X24" s="3" t="s">
        <v>2660</v>
      </c>
      <c r="Y24" s="3" t="s">
        <v>493</v>
      </c>
      <c r="Z24" s="3" t="s">
        <v>868</v>
      </c>
      <c r="AA24" s="3" t="s">
        <v>196</v>
      </c>
      <c r="AB24" s="3" t="s">
        <v>186</v>
      </c>
      <c r="AC24" s="3" t="s">
        <v>121</v>
      </c>
      <c r="AD24" s="3">
        <f>-(0.29 %)</f>
        <v>-2.8999999999999998E-3</v>
      </c>
      <c r="AE24" s="3" t="s">
        <v>4563</v>
      </c>
      <c r="AF24" s="3" t="s">
        <v>101</v>
      </c>
      <c r="AG24" s="3" t="s">
        <v>83</v>
      </c>
      <c r="AH24" s="3" t="s">
        <v>314</v>
      </c>
      <c r="AI24" s="3" t="s">
        <v>314</v>
      </c>
      <c r="AJ24" s="3" t="s">
        <v>307</v>
      </c>
      <c r="AK24" s="3" t="s">
        <v>307</v>
      </c>
      <c r="AL24" s="3" t="s">
        <v>868</v>
      </c>
      <c r="AM24" s="3" t="s">
        <v>868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264</v>
      </c>
      <c r="AS24" s="3" t="s">
        <v>264</v>
      </c>
      <c r="AT24" s="3" t="s">
        <v>519</v>
      </c>
      <c r="AU24" s="3" t="s">
        <v>519</v>
      </c>
      <c r="AV24" s="8">
        <v>0.01</v>
      </c>
      <c r="AW24" s="8">
        <v>0.01</v>
      </c>
      <c r="AX24" s="8">
        <v>0.02</v>
      </c>
      <c r="AY24" s="8">
        <v>0.17</v>
      </c>
      <c r="AZ24" s="2"/>
    </row>
    <row r="25" spans="4:52" x14ac:dyDescent="0.2">
      <c r="D25" s="1" t="s">
        <v>3051</v>
      </c>
      <c r="E25" s="3" t="s">
        <v>76</v>
      </c>
      <c r="F25" s="3" t="s">
        <v>173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0.81180555555555556</v>
      </c>
      <c r="N25" s="3" t="s">
        <v>4564</v>
      </c>
      <c r="O25" s="2"/>
      <c r="P25" s="3" t="s">
        <v>738</v>
      </c>
      <c r="Q25" s="3" t="s">
        <v>83</v>
      </c>
      <c r="R25" s="3" t="s">
        <v>868</v>
      </c>
      <c r="S25" s="3" t="s">
        <v>83</v>
      </c>
      <c r="T25" s="3" t="s">
        <v>133</v>
      </c>
      <c r="U25" s="3" t="s">
        <v>83</v>
      </c>
      <c r="V25" s="3" t="s">
        <v>4565</v>
      </c>
      <c r="W25" s="3" t="s">
        <v>86</v>
      </c>
      <c r="X25" s="3" t="s">
        <v>2356</v>
      </c>
      <c r="Y25" s="3" t="s">
        <v>2350</v>
      </c>
      <c r="Z25" s="3" t="s">
        <v>415</v>
      </c>
      <c r="AA25" s="3" t="s">
        <v>388</v>
      </c>
      <c r="AB25" s="3" t="s">
        <v>133</v>
      </c>
      <c r="AC25" s="3" t="s">
        <v>135</v>
      </c>
      <c r="AD25" s="3" t="s">
        <v>4566</v>
      </c>
      <c r="AE25" s="3" t="s">
        <v>4567</v>
      </c>
      <c r="AF25" s="3" t="s">
        <v>101</v>
      </c>
      <c r="AG25" s="3" t="s">
        <v>913</v>
      </c>
      <c r="AH25" s="3" t="s">
        <v>155</v>
      </c>
      <c r="AI25" s="3" t="s">
        <v>118</v>
      </c>
      <c r="AJ25" s="3" t="s">
        <v>137</v>
      </c>
      <c r="AK25" s="3" t="s">
        <v>137</v>
      </c>
      <c r="AL25" s="3" t="s">
        <v>196</v>
      </c>
      <c r="AM25" s="3" t="s">
        <v>196</v>
      </c>
      <c r="AN25" s="3" t="s">
        <v>186</v>
      </c>
      <c r="AO25" s="3" t="s">
        <v>186</v>
      </c>
      <c r="AP25" s="3" t="s">
        <v>86</v>
      </c>
      <c r="AQ25" s="3" t="s">
        <v>86</v>
      </c>
      <c r="AR25" s="3" t="s">
        <v>264</v>
      </c>
      <c r="AS25" s="3" t="s">
        <v>264</v>
      </c>
      <c r="AT25" s="3" t="s">
        <v>83</v>
      </c>
      <c r="AU25" s="3" t="s">
        <v>83</v>
      </c>
      <c r="AV25" s="8">
        <v>0.05</v>
      </c>
      <c r="AW25" s="8">
        <v>0.11</v>
      </c>
      <c r="AX25" s="8">
        <v>0.18</v>
      </c>
      <c r="AY25" s="8">
        <v>0.49</v>
      </c>
      <c r="AZ25" s="2"/>
    </row>
    <row r="26" spans="4:52" x14ac:dyDescent="0.2">
      <c r="D26" s="1" t="s">
        <v>317</v>
      </c>
      <c r="E26" s="3" t="s">
        <v>76</v>
      </c>
      <c r="F26" s="3" t="s">
        <v>961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0.8125</v>
      </c>
      <c r="N26" s="3" t="s">
        <v>4032</v>
      </c>
      <c r="O26" s="2"/>
      <c r="P26" s="3" t="s">
        <v>925</v>
      </c>
      <c r="Q26" s="3" t="s">
        <v>83</v>
      </c>
      <c r="R26" s="3" t="s">
        <v>494</v>
      </c>
      <c r="S26" s="3" t="s">
        <v>83</v>
      </c>
      <c r="T26" s="3" t="s">
        <v>186</v>
      </c>
      <c r="U26" s="3" t="s">
        <v>83</v>
      </c>
      <c r="V26" s="3" t="s">
        <v>4568</v>
      </c>
      <c r="W26" s="3" t="s">
        <v>86</v>
      </c>
      <c r="X26" s="3" t="s">
        <v>3785</v>
      </c>
      <c r="Y26" s="3" t="s">
        <v>83</v>
      </c>
      <c r="Z26" s="3" t="s">
        <v>333</v>
      </c>
      <c r="AA26" s="3" t="s">
        <v>83</v>
      </c>
      <c r="AB26" s="3" t="s">
        <v>186</v>
      </c>
      <c r="AC26" s="3" t="s">
        <v>83</v>
      </c>
      <c r="AD26" s="3" t="s">
        <v>4569</v>
      </c>
      <c r="AE26" s="3" t="s">
        <v>86</v>
      </c>
      <c r="AF26" s="3" t="s">
        <v>290</v>
      </c>
      <c r="AG26" s="3" t="s">
        <v>83</v>
      </c>
      <c r="AH26" s="3" t="s">
        <v>155</v>
      </c>
      <c r="AI26" s="3" t="s">
        <v>83</v>
      </c>
      <c r="AJ26" s="3" t="s">
        <v>332</v>
      </c>
      <c r="AK26" s="3" t="s">
        <v>332</v>
      </c>
      <c r="AL26" s="3" t="s">
        <v>331</v>
      </c>
      <c r="AM26" s="3" t="s">
        <v>331</v>
      </c>
      <c r="AN26" s="3" t="s">
        <v>186</v>
      </c>
      <c r="AO26" s="3" t="s">
        <v>186</v>
      </c>
      <c r="AP26" s="3" t="s">
        <v>86</v>
      </c>
      <c r="AQ26" s="3" t="s">
        <v>86</v>
      </c>
      <c r="AR26" s="3" t="s">
        <v>264</v>
      </c>
      <c r="AS26" s="3" t="s">
        <v>264</v>
      </c>
      <c r="AT26" s="3" t="s">
        <v>83</v>
      </c>
      <c r="AU26" s="3" t="s">
        <v>83</v>
      </c>
      <c r="AV26" s="8">
        <v>0.02</v>
      </c>
      <c r="AW26" s="8">
        <v>0.02</v>
      </c>
      <c r="AX26" s="8">
        <v>0.03</v>
      </c>
      <c r="AY26" s="8">
        <v>0.14000000000000001</v>
      </c>
      <c r="AZ26" s="2"/>
    </row>
    <row r="27" spans="4:52" x14ac:dyDescent="0.2">
      <c r="D27" s="1" t="s">
        <v>979</v>
      </c>
      <c r="E27" s="3" t="s">
        <v>76</v>
      </c>
      <c r="F27" s="3" t="s">
        <v>4570</v>
      </c>
      <c r="G27" s="3" t="s">
        <v>78</v>
      </c>
      <c r="H27" s="2"/>
      <c r="I27" s="2"/>
      <c r="J27" s="2"/>
      <c r="K27" s="3" t="s">
        <v>79</v>
      </c>
      <c r="L27" s="3" t="s">
        <v>80</v>
      </c>
      <c r="M27" s="6">
        <v>0.81319444444444444</v>
      </c>
      <c r="N27" s="3" t="s">
        <v>4571</v>
      </c>
      <c r="O27" s="2"/>
      <c r="P27" s="3" t="s">
        <v>688</v>
      </c>
      <c r="Q27" s="3" t="s">
        <v>83</v>
      </c>
      <c r="R27" s="3" t="s">
        <v>185</v>
      </c>
      <c r="S27" s="3" t="s">
        <v>83</v>
      </c>
      <c r="T27" s="3" t="s">
        <v>179</v>
      </c>
      <c r="U27" s="3" t="s">
        <v>83</v>
      </c>
      <c r="V27" s="3" t="s">
        <v>86</v>
      </c>
      <c r="W27" s="3" t="s">
        <v>86</v>
      </c>
      <c r="X27" s="3" t="s">
        <v>389</v>
      </c>
      <c r="Y27" s="3" t="s">
        <v>83</v>
      </c>
      <c r="Z27" s="3" t="s">
        <v>185</v>
      </c>
      <c r="AA27" s="3" t="s">
        <v>83</v>
      </c>
      <c r="AB27" s="3" t="s">
        <v>179</v>
      </c>
      <c r="AC27" s="3" t="s">
        <v>83</v>
      </c>
      <c r="AD27" s="3" t="s">
        <v>86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2407</v>
      </c>
      <c r="AK27" s="3" t="s">
        <v>2407</v>
      </c>
      <c r="AL27" s="3" t="s">
        <v>440</v>
      </c>
      <c r="AM27" s="3" t="s">
        <v>440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264</v>
      </c>
      <c r="AS27" s="3" t="s">
        <v>264</v>
      </c>
      <c r="AT27" s="3" t="s">
        <v>519</v>
      </c>
      <c r="AU27" s="3" t="s">
        <v>519</v>
      </c>
      <c r="AV27" s="8">
        <v>0.01</v>
      </c>
      <c r="AW27" s="8">
        <v>0.02</v>
      </c>
      <c r="AX27" s="8">
        <v>0.03</v>
      </c>
      <c r="AY27" s="8">
        <v>0.21</v>
      </c>
      <c r="AZ27" s="2"/>
    </row>
    <row r="28" spans="4:52" x14ac:dyDescent="0.2">
      <c r="D28" s="1" t="s">
        <v>587</v>
      </c>
      <c r="E28" s="3" t="s">
        <v>76</v>
      </c>
      <c r="F28" s="3" t="s">
        <v>588</v>
      </c>
      <c r="G28" s="3" t="s">
        <v>130</v>
      </c>
      <c r="H28" s="2"/>
      <c r="I28" s="2"/>
      <c r="J28" s="2"/>
      <c r="K28" s="3" t="s">
        <v>79</v>
      </c>
      <c r="L28" s="3" t="s">
        <v>80</v>
      </c>
      <c r="M28" s="6">
        <v>0.81319444444444444</v>
      </c>
      <c r="N28" s="3" t="s">
        <v>4572</v>
      </c>
      <c r="O28" s="2"/>
      <c r="P28" s="3" t="s">
        <v>1692</v>
      </c>
      <c r="Q28" s="3" t="s">
        <v>83</v>
      </c>
      <c r="R28" s="3" t="s">
        <v>145</v>
      </c>
      <c r="S28" s="3" t="s">
        <v>83</v>
      </c>
      <c r="T28" s="3" t="s">
        <v>186</v>
      </c>
      <c r="U28" s="3" t="s">
        <v>83</v>
      </c>
      <c r="V28" s="3">
        <f>-(0.01 %)</f>
        <v>-1E-4</v>
      </c>
      <c r="W28" s="3" t="s">
        <v>86</v>
      </c>
      <c r="X28" s="3" t="s">
        <v>4555</v>
      </c>
      <c r="Y28" s="3" t="s">
        <v>83</v>
      </c>
      <c r="Z28" s="3" t="s">
        <v>145</v>
      </c>
      <c r="AA28" s="3" t="s">
        <v>83</v>
      </c>
      <c r="AB28" s="3" t="s">
        <v>179</v>
      </c>
      <c r="AC28" s="3" t="s">
        <v>83</v>
      </c>
      <c r="AD28" s="3">
        <f>-(0.01 %)</f>
        <v>-1E-4</v>
      </c>
      <c r="AE28" s="3" t="s">
        <v>86</v>
      </c>
      <c r="AF28" s="3" t="s">
        <v>101</v>
      </c>
      <c r="AG28" s="3" t="s">
        <v>83</v>
      </c>
      <c r="AH28" s="3" t="s">
        <v>393</v>
      </c>
      <c r="AI28" s="3" t="s">
        <v>83</v>
      </c>
      <c r="AJ28" s="3" t="s">
        <v>438</v>
      </c>
      <c r="AK28" s="3" t="s">
        <v>438</v>
      </c>
      <c r="AL28" s="3" t="s">
        <v>605</v>
      </c>
      <c r="AM28" s="3" t="s">
        <v>605</v>
      </c>
      <c r="AN28" s="3" t="s">
        <v>179</v>
      </c>
      <c r="AO28" s="3" t="s">
        <v>179</v>
      </c>
      <c r="AP28" s="3" t="s">
        <v>86</v>
      </c>
      <c r="AQ28" s="3" t="s">
        <v>86</v>
      </c>
      <c r="AR28" s="3" t="s">
        <v>264</v>
      </c>
      <c r="AS28" s="3" t="s">
        <v>264</v>
      </c>
      <c r="AT28" s="3" t="s">
        <v>519</v>
      </c>
      <c r="AU28" s="3" t="s">
        <v>519</v>
      </c>
      <c r="AV28" s="8">
        <v>0.05</v>
      </c>
      <c r="AW28" s="8">
        <v>7.0000000000000007E-2</v>
      </c>
      <c r="AX28" s="8">
        <v>0.11</v>
      </c>
      <c r="AY28" s="8">
        <v>0.21</v>
      </c>
      <c r="AZ28" s="2"/>
    </row>
    <row r="29" spans="4:52" x14ac:dyDescent="0.2">
      <c r="D29" s="1" t="s">
        <v>2164</v>
      </c>
      <c r="E29" s="3" t="s">
        <v>76</v>
      </c>
      <c r="F29" s="3" t="s">
        <v>1460</v>
      </c>
      <c r="G29" s="3" t="s">
        <v>78</v>
      </c>
      <c r="H29" s="2"/>
      <c r="I29" s="2"/>
      <c r="J29" s="2"/>
      <c r="K29" s="3" t="s">
        <v>79</v>
      </c>
      <c r="L29" s="3" t="s">
        <v>80</v>
      </c>
      <c r="M29" s="6">
        <v>0.81319444444444444</v>
      </c>
      <c r="N29" s="3" t="s">
        <v>4573</v>
      </c>
      <c r="O29" s="2"/>
      <c r="P29" s="3" t="s">
        <v>709</v>
      </c>
      <c r="Q29" s="3" t="s">
        <v>1206</v>
      </c>
      <c r="R29" s="3" t="s">
        <v>818</v>
      </c>
      <c r="S29" s="3" t="s">
        <v>383</v>
      </c>
      <c r="T29" s="3" t="s">
        <v>186</v>
      </c>
      <c r="U29" s="3" t="s">
        <v>529</v>
      </c>
      <c r="V29" s="3" t="s">
        <v>4357</v>
      </c>
      <c r="W29" s="3" t="s">
        <v>86</v>
      </c>
      <c r="X29" s="3" t="s">
        <v>4390</v>
      </c>
      <c r="Y29" s="3" t="s">
        <v>83</v>
      </c>
      <c r="Z29" s="3" t="s">
        <v>818</v>
      </c>
      <c r="AA29" s="3" t="s">
        <v>83</v>
      </c>
      <c r="AB29" s="3" t="s">
        <v>186</v>
      </c>
      <c r="AC29" s="3" t="s">
        <v>83</v>
      </c>
      <c r="AD29" s="3" t="s">
        <v>1849</v>
      </c>
      <c r="AE29" s="3" t="s">
        <v>86</v>
      </c>
      <c r="AF29" s="3" t="s">
        <v>290</v>
      </c>
      <c r="AG29" s="3" t="s">
        <v>83</v>
      </c>
      <c r="AH29" s="3" t="s">
        <v>155</v>
      </c>
      <c r="AI29" s="3" t="s">
        <v>83</v>
      </c>
      <c r="AJ29" s="3" t="s">
        <v>110</v>
      </c>
      <c r="AK29" s="3" t="s">
        <v>110</v>
      </c>
      <c r="AL29" s="3" t="s">
        <v>185</v>
      </c>
      <c r="AM29" s="3" t="s">
        <v>185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264</v>
      </c>
      <c r="AS29" s="3" t="s">
        <v>264</v>
      </c>
      <c r="AT29" s="3" t="s">
        <v>83</v>
      </c>
      <c r="AU29" s="3" t="s">
        <v>83</v>
      </c>
      <c r="AV29" s="8">
        <v>0.02</v>
      </c>
      <c r="AW29" s="8">
        <v>0.02</v>
      </c>
      <c r="AX29" s="8">
        <v>0.03</v>
      </c>
      <c r="AY29" s="8">
        <v>0.19</v>
      </c>
      <c r="AZ29" s="2"/>
    </row>
    <row r="30" spans="4:52" x14ac:dyDescent="0.2">
      <c r="D30" s="1" t="s">
        <v>4574</v>
      </c>
      <c r="E30" s="3" t="s">
        <v>76</v>
      </c>
      <c r="F30" s="3" t="s">
        <v>4575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0.81319444444444444</v>
      </c>
      <c r="N30" s="3" t="s">
        <v>4576</v>
      </c>
      <c r="O30" s="2"/>
      <c r="P30" s="3" t="s">
        <v>1394</v>
      </c>
      <c r="Q30" s="3" t="s">
        <v>83</v>
      </c>
      <c r="R30" s="3" t="s">
        <v>550</v>
      </c>
      <c r="S30" s="3" t="s">
        <v>83</v>
      </c>
      <c r="T30" s="3" t="s">
        <v>356</v>
      </c>
      <c r="U30" s="3" t="s">
        <v>83</v>
      </c>
      <c r="V30" s="3" t="s">
        <v>4577</v>
      </c>
      <c r="W30" s="3" t="s">
        <v>86</v>
      </c>
      <c r="X30" s="3" t="s">
        <v>2890</v>
      </c>
      <c r="Y30" s="3" t="s">
        <v>83</v>
      </c>
      <c r="Z30" s="3" t="s">
        <v>111</v>
      </c>
      <c r="AA30" s="3" t="s">
        <v>83</v>
      </c>
      <c r="AB30" s="3" t="s">
        <v>216</v>
      </c>
      <c r="AC30" s="3" t="s">
        <v>83</v>
      </c>
      <c r="AD30" s="3" t="s">
        <v>4578</v>
      </c>
      <c r="AE30" s="3" t="s">
        <v>86</v>
      </c>
      <c r="AF30" s="3" t="s">
        <v>101</v>
      </c>
      <c r="AG30" s="3" t="s">
        <v>83</v>
      </c>
      <c r="AH30" s="3" t="s">
        <v>313</v>
      </c>
      <c r="AI30" s="3" t="s">
        <v>83</v>
      </c>
      <c r="AJ30" s="3" t="s">
        <v>425</v>
      </c>
      <c r="AK30" s="3" t="s">
        <v>425</v>
      </c>
      <c r="AL30" s="3" t="s">
        <v>710</v>
      </c>
      <c r="AM30" s="3" t="s">
        <v>710</v>
      </c>
      <c r="AN30" s="3" t="s">
        <v>2126</v>
      </c>
      <c r="AO30" s="3" t="s">
        <v>2126</v>
      </c>
      <c r="AP30" s="3" t="s">
        <v>86</v>
      </c>
      <c r="AQ30" s="3" t="s">
        <v>86</v>
      </c>
      <c r="AR30" s="3" t="s">
        <v>264</v>
      </c>
      <c r="AS30" s="3" t="s">
        <v>264</v>
      </c>
      <c r="AT30" s="3" t="s">
        <v>83</v>
      </c>
      <c r="AU30" s="3" t="s">
        <v>83</v>
      </c>
      <c r="AV30" s="8">
        <v>0.02</v>
      </c>
      <c r="AW30" s="8">
        <v>0.02</v>
      </c>
      <c r="AX30" s="8">
        <v>0.03</v>
      </c>
      <c r="AY30" s="8">
        <v>0.09</v>
      </c>
      <c r="AZ30" s="2"/>
    </row>
    <row r="31" spans="4:52" x14ac:dyDescent="0.2">
      <c r="D31" s="1" t="s">
        <v>4488</v>
      </c>
      <c r="E31" s="3" t="s">
        <v>76</v>
      </c>
      <c r="F31" s="3" t="s">
        <v>2017</v>
      </c>
      <c r="G31" s="3" t="s">
        <v>78</v>
      </c>
      <c r="H31" s="2"/>
      <c r="I31" s="2"/>
      <c r="J31" s="2"/>
      <c r="K31" s="3" t="s">
        <v>79</v>
      </c>
      <c r="L31" s="3" t="s">
        <v>80</v>
      </c>
      <c r="M31" s="6">
        <v>0.81388888888888899</v>
      </c>
      <c r="N31" s="3" t="s">
        <v>4579</v>
      </c>
      <c r="O31" s="2"/>
      <c r="P31" s="3" t="s">
        <v>1692</v>
      </c>
      <c r="Q31" s="3" t="s">
        <v>83</v>
      </c>
      <c r="R31" s="3" t="s">
        <v>605</v>
      </c>
      <c r="S31" s="3" t="s">
        <v>83</v>
      </c>
      <c r="T31" s="3" t="s">
        <v>132</v>
      </c>
      <c r="U31" s="3" t="s">
        <v>83</v>
      </c>
      <c r="V31" s="3" t="s">
        <v>4580</v>
      </c>
      <c r="W31" s="3" t="s">
        <v>86</v>
      </c>
      <c r="X31" s="3" t="s">
        <v>3536</v>
      </c>
      <c r="Y31" s="3" t="s">
        <v>83</v>
      </c>
      <c r="Z31" s="3" t="s">
        <v>446</v>
      </c>
      <c r="AA31" s="3" t="s">
        <v>83</v>
      </c>
      <c r="AB31" s="3" t="s">
        <v>426</v>
      </c>
      <c r="AC31" s="3" t="s">
        <v>83</v>
      </c>
      <c r="AD31" s="3" t="s">
        <v>4581</v>
      </c>
      <c r="AE31" s="3" t="s">
        <v>86</v>
      </c>
      <c r="AF31" s="3" t="s">
        <v>913</v>
      </c>
      <c r="AG31" s="3" t="s">
        <v>83</v>
      </c>
      <c r="AH31" s="3" t="s">
        <v>118</v>
      </c>
      <c r="AI31" s="3" t="s">
        <v>83</v>
      </c>
      <c r="AJ31" s="3" t="s">
        <v>83</v>
      </c>
      <c r="AK31" s="3" t="s">
        <v>83</v>
      </c>
      <c r="AL31" s="3" t="s">
        <v>83</v>
      </c>
      <c r="AM31" s="3" t="s">
        <v>83</v>
      </c>
      <c r="AN31" s="3" t="s">
        <v>83</v>
      </c>
      <c r="AO31" s="3" t="s">
        <v>83</v>
      </c>
      <c r="AP31" s="3" t="s">
        <v>86</v>
      </c>
      <c r="AQ31" s="3" t="s">
        <v>86</v>
      </c>
      <c r="AR31" s="3" t="s">
        <v>83</v>
      </c>
      <c r="AS31" s="3" t="s">
        <v>83</v>
      </c>
      <c r="AT31" s="3" t="s">
        <v>83</v>
      </c>
      <c r="AU31" s="3" t="s">
        <v>83</v>
      </c>
      <c r="AV31" s="8">
        <v>0.05</v>
      </c>
      <c r="AW31" s="8">
        <v>0.05</v>
      </c>
      <c r="AX31" s="8">
        <v>0.06</v>
      </c>
      <c r="AY31" s="8">
        <v>0.26</v>
      </c>
      <c r="AZ31" s="2"/>
    </row>
    <row r="32" spans="4:52" x14ac:dyDescent="0.2">
      <c r="D32" s="1" t="s">
        <v>4582</v>
      </c>
      <c r="E32" s="3" t="s">
        <v>76</v>
      </c>
      <c r="F32" s="3" t="s">
        <v>4583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0.81388888888888899</v>
      </c>
      <c r="N32" s="3" t="s">
        <v>4584</v>
      </c>
      <c r="O32" s="2"/>
      <c r="P32" s="3" t="s">
        <v>757</v>
      </c>
      <c r="Q32" s="3" t="s">
        <v>1327</v>
      </c>
      <c r="R32" s="3" t="s">
        <v>271</v>
      </c>
      <c r="S32" s="3" t="s">
        <v>863</v>
      </c>
      <c r="T32" s="3" t="s">
        <v>327</v>
      </c>
      <c r="U32" s="3" t="s">
        <v>138</v>
      </c>
      <c r="V32" s="3" t="s">
        <v>4585</v>
      </c>
      <c r="W32" s="3" t="s">
        <v>4586</v>
      </c>
      <c r="X32" s="3" t="s">
        <v>1295</v>
      </c>
      <c r="Y32" s="3" t="s">
        <v>4587</v>
      </c>
      <c r="Z32" s="3" t="s">
        <v>166</v>
      </c>
      <c r="AA32" s="3" t="s">
        <v>942</v>
      </c>
      <c r="AB32" s="3" t="s">
        <v>138</v>
      </c>
      <c r="AC32" s="3" t="s">
        <v>85</v>
      </c>
      <c r="AD32" s="3" t="s">
        <v>1554</v>
      </c>
      <c r="AE32" s="3" t="s">
        <v>4588</v>
      </c>
      <c r="AF32" s="3" t="s">
        <v>101</v>
      </c>
      <c r="AG32" s="3" t="s">
        <v>290</v>
      </c>
      <c r="AH32" s="3" t="s">
        <v>314</v>
      </c>
      <c r="AI32" s="3" t="s">
        <v>497</v>
      </c>
      <c r="AJ32" s="3" t="s">
        <v>541</v>
      </c>
      <c r="AK32" s="3" t="s">
        <v>541</v>
      </c>
      <c r="AL32" s="3" t="s">
        <v>343</v>
      </c>
      <c r="AM32" s="3" t="s">
        <v>343</v>
      </c>
      <c r="AN32" s="3" t="s">
        <v>1026</v>
      </c>
      <c r="AO32" s="3" t="s">
        <v>1026</v>
      </c>
      <c r="AP32" s="3" t="s">
        <v>86</v>
      </c>
      <c r="AQ32" s="3" t="s">
        <v>86</v>
      </c>
      <c r="AR32" s="3" t="s">
        <v>264</v>
      </c>
      <c r="AS32" s="3" t="s">
        <v>264</v>
      </c>
      <c r="AT32" s="3" t="s">
        <v>83</v>
      </c>
      <c r="AU32" s="3" t="s">
        <v>83</v>
      </c>
      <c r="AV32" s="8">
        <v>0.04</v>
      </c>
      <c r="AW32" s="8">
        <v>0.04</v>
      </c>
      <c r="AX32" s="8">
        <v>0.05</v>
      </c>
      <c r="AY32" s="8">
        <v>0.15</v>
      </c>
      <c r="AZ32" s="2"/>
    </row>
    <row r="33" spans="4:52" x14ac:dyDescent="0.2">
      <c r="D33" s="1" t="s">
        <v>4385</v>
      </c>
      <c r="E33" s="3" t="s">
        <v>76</v>
      </c>
      <c r="F33" s="3" t="s">
        <v>1612</v>
      </c>
      <c r="G33" s="3" t="s">
        <v>78</v>
      </c>
      <c r="H33" s="2"/>
      <c r="I33" s="2"/>
      <c r="J33" s="2"/>
      <c r="K33" s="3" t="s">
        <v>79</v>
      </c>
      <c r="L33" s="3" t="s">
        <v>80</v>
      </c>
      <c r="M33" s="6">
        <v>0.81388888888888899</v>
      </c>
      <c r="N33" s="3" t="s">
        <v>4589</v>
      </c>
      <c r="O33" s="2"/>
      <c r="P33" s="3" t="s">
        <v>1615</v>
      </c>
      <c r="Q33" s="3" t="s">
        <v>83</v>
      </c>
      <c r="R33" s="3" t="s">
        <v>4590</v>
      </c>
      <c r="S33" s="3" t="s">
        <v>83</v>
      </c>
      <c r="T33" s="3" t="s">
        <v>1365</v>
      </c>
      <c r="U33" s="3" t="s">
        <v>83</v>
      </c>
      <c r="V33" s="3" t="s">
        <v>4591</v>
      </c>
      <c r="W33" s="3" t="s">
        <v>86</v>
      </c>
      <c r="X33" s="3" t="s">
        <v>852</v>
      </c>
      <c r="Y33" s="3" t="s">
        <v>83</v>
      </c>
      <c r="Z33" s="3" t="s">
        <v>1696</v>
      </c>
      <c r="AA33" s="3" t="s">
        <v>83</v>
      </c>
      <c r="AB33" s="3" t="s">
        <v>228</v>
      </c>
      <c r="AC33" s="3" t="s">
        <v>83</v>
      </c>
      <c r="AD33" s="3" t="s">
        <v>4592</v>
      </c>
      <c r="AE33" s="3" t="s">
        <v>86</v>
      </c>
      <c r="AF33" s="3" t="s">
        <v>1225</v>
      </c>
      <c r="AG33" s="3" t="s">
        <v>83</v>
      </c>
      <c r="AH33" s="3" t="s">
        <v>335</v>
      </c>
      <c r="AI33" s="3" t="s">
        <v>83</v>
      </c>
      <c r="AJ33" s="3" t="s">
        <v>83</v>
      </c>
      <c r="AK33" s="3" t="s">
        <v>83</v>
      </c>
      <c r="AL33" s="3" t="s">
        <v>83</v>
      </c>
      <c r="AM33" s="3" t="s">
        <v>83</v>
      </c>
      <c r="AN33" s="3" t="s">
        <v>83</v>
      </c>
      <c r="AO33" s="3" t="s">
        <v>83</v>
      </c>
      <c r="AP33" s="3" t="s">
        <v>86</v>
      </c>
      <c r="AQ33" s="3" t="s">
        <v>86</v>
      </c>
      <c r="AR33" s="3" t="s">
        <v>83</v>
      </c>
      <c r="AS33" s="3" t="s">
        <v>83</v>
      </c>
      <c r="AT33" s="3" t="s">
        <v>83</v>
      </c>
      <c r="AU33" s="3" t="s">
        <v>83</v>
      </c>
      <c r="AV33" s="8">
        <v>0.04</v>
      </c>
      <c r="AW33" s="8">
        <v>0.06</v>
      </c>
      <c r="AX33" s="8">
        <v>0.08</v>
      </c>
      <c r="AY33" s="8">
        <v>0.39</v>
      </c>
      <c r="AZ33" s="2"/>
    </row>
    <row r="34" spans="4:52" x14ac:dyDescent="0.2">
      <c r="D34" s="1" t="s">
        <v>4436</v>
      </c>
      <c r="E34" s="3" t="s">
        <v>76</v>
      </c>
      <c r="F34" s="3" t="s">
        <v>231</v>
      </c>
      <c r="G34" s="3" t="s">
        <v>78</v>
      </c>
      <c r="H34" s="2"/>
      <c r="I34" s="2"/>
      <c r="J34" s="2"/>
      <c r="K34" s="3" t="s">
        <v>79</v>
      </c>
      <c r="L34" s="3" t="s">
        <v>80</v>
      </c>
      <c r="M34" s="6">
        <v>0.81388888888888899</v>
      </c>
      <c r="N34" s="3" t="s">
        <v>4593</v>
      </c>
      <c r="O34" s="2"/>
      <c r="P34" s="3" t="s">
        <v>1692</v>
      </c>
      <c r="Q34" s="3" t="s">
        <v>408</v>
      </c>
      <c r="R34" s="3" t="s">
        <v>244</v>
      </c>
      <c r="S34" s="3" t="s">
        <v>574</v>
      </c>
      <c r="T34" s="3" t="s">
        <v>146</v>
      </c>
      <c r="U34" s="3" t="s">
        <v>347</v>
      </c>
      <c r="V34" s="3" t="s">
        <v>4594</v>
      </c>
      <c r="W34" s="3" t="s">
        <v>4595</v>
      </c>
      <c r="X34" s="3" t="s">
        <v>1687</v>
      </c>
      <c r="Y34" s="3" t="s">
        <v>83</v>
      </c>
      <c r="Z34" s="3" t="s">
        <v>193</v>
      </c>
      <c r="AA34" s="3" t="s">
        <v>83</v>
      </c>
      <c r="AB34" s="3" t="s">
        <v>138</v>
      </c>
      <c r="AC34" s="3" t="s">
        <v>83</v>
      </c>
      <c r="AD34" s="3" t="s">
        <v>4596</v>
      </c>
      <c r="AE34" s="3" t="s">
        <v>86</v>
      </c>
      <c r="AF34" s="3" t="s">
        <v>290</v>
      </c>
      <c r="AG34" s="3" t="s">
        <v>83</v>
      </c>
      <c r="AH34" s="3" t="s">
        <v>155</v>
      </c>
      <c r="AI34" s="3" t="s">
        <v>83</v>
      </c>
      <c r="AJ34" s="3" t="s">
        <v>307</v>
      </c>
      <c r="AK34" s="3" t="s">
        <v>307</v>
      </c>
      <c r="AL34" s="3" t="s">
        <v>500</v>
      </c>
      <c r="AM34" s="3" t="s">
        <v>500</v>
      </c>
      <c r="AN34" s="3" t="s">
        <v>112</v>
      </c>
      <c r="AO34" s="3" t="s">
        <v>112</v>
      </c>
      <c r="AP34" s="3" t="s">
        <v>86</v>
      </c>
      <c r="AQ34" s="3" t="s">
        <v>86</v>
      </c>
      <c r="AR34" s="3" t="s">
        <v>264</v>
      </c>
      <c r="AS34" s="3" t="s">
        <v>264</v>
      </c>
      <c r="AT34" s="3" t="s">
        <v>83</v>
      </c>
      <c r="AU34" s="3" t="s">
        <v>83</v>
      </c>
      <c r="AV34" s="8">
        <v>0.01</v>
      </c>
      <c r="AW34" s="8">
        <v>0.01</v>
      </c>
      <c r="AX34" s="8">
        <v>0.02</v>
      </c>
      <c r="AY34" s="8">
        <v>0.21</v>
      </c>
      <c r="AZ34" s="2"/>
    </row>
    <row r="35" spans="4:52" x14ac:dyDescent="0.2">
      <c r="D35" s="1" t="s">
        <v>2453</v>
      </c>
      <c r="E35" s="3" t="s">
        <v>76</v>
      </c>
      <c r="F35" s="3" t="s">
        <v>88</v>
      </c>
      <c r="G35" s="3" t="s">
        <v>468</v>
      </c>
      <c r="H35" s="2"/>
      <c r="I35" s="2"/>
      <c r="J35" s="2"/>
      <c r="K35" s="3" t="s">
        <v>79</v>
      </c>
      <c r="L35" s="2"/>
      <c r="M35" s="6">
        <v>0.81458333333333333</v>
      </c>
      <c r="N35" s="3" t="s">
        <v>4597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4:52" x14ac:dyDescent="0.2">
      <c r="D36" s="1" t="s">
        <v>889</v>
      </c>
      <c r="E36" s="3" t="s">
        <v>76</v>
      </c>
      <c r="F36" s="3" t="s">
        <v>890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0.81527777777777777</v>
      </c>
      <c r="N36" s="3" t="s">
        <v>4598</v>
      </c>
      <c r="O36" s="2"/>
      <c r="P36" s="3" t="s">
        <v>595</v>
      </c>
      <c r="Q36" s="3" t="s">
        <v>1492</v>
      </c>
      <c r="R36" s="3" t="s">
        <v>498</v>
      </c>
      <c r="S36" s="3" t="s">
        <v>333</v>
      </c>
      <c r="T36" s="3" t="s">
        <v>121</v>
      </c>
      <c r="U36" s="3" t="s">
        <v>121</v>
      </c>
      <c r="V36" s="3" t="s">
        <v>4599</v>
      </c>
      <c r="W36" s="3" t="s">
        <v>86</v>
      </c>
      <c r="X36" s="3" t="s">
        <v>1956</v>
      </c>
      <c r="Y36" s="3" t="s">
        <v>83</v>
      </c>
      <c r="Z36" s="3" t="s">
        <v>353</v>
      </c>
      <c r="AA36" s="3" t="s">
        <v>83</v>
      </c>
      <c r="AB36" s="3" t="s">
        <v>112</v>
      </c>
      <c r="AC36" s="3" t="s">
        <v>83</v>
      </c>
      <c r="AD36" s="3" t="s">
        <v>4600</v>
      </c>
      <c r="AE36" s="3" t="s">
        <v>86</v>
      </c>
      <c r="AF36" s="3" t="s">
        <v>101</v>
      </c>
      <c r="AG36" s="3" t="s">
        <v>83</v>
      </c>
      <c r="AH36" s="3" t="s">
        <v>432</v>
      </c>
      <c r="AI36" s="3" t="s">
        <v>83</v>
      </c>
      <c r="AJ36" s="3" t="s">
        <v>119</v>
      </c>
      <c r="AK36" s="3" t="s">
        <v>119</v>
      </c>
      <c r="AL36" s="3" t="s">
        <v>490</v>
      </c>
      <c r="AM36" s="3" t="s">
        <v>490</v>
      </c>
      <c r="AN36" s="3" t="s">
        <v>347</v>
      </c>
      <c r="AO36" s="3" t="s">
        <v>347</v>
      </c>
      <c r="AP36" s="3" t="s">
        <v>86</v>
      </c>
      <c r="AQ36" s="3" t="s">
        <v>86</v>
      </c>
      <c r="AR36" s="3" t="s">
        <v>264</v>
      </c>
      <c r="AS36" s="3" t="s">
        <v>264</v>
      </c>
      <c r="AT36" s="3" t="s">
        <v>519</v>
      </c>
      <c r="AU36" s="3" t="s">
        <v>519</v>
      </c>
      <c r="AV36" s="8">
        <v>0.09</v>
      </c>
      <c r="AW36" s="8">
        <v>0.1</v>
      </c>
      <c r="AX36" s="8">
        <v>0.13</v>
      </c>
      <c r="AY36" s="8">
        <v>0.3</v>
      </c>
      <c r="AZ36" s="2"/>
    </row>
    <row r="37" spans="4:52" x14ac:dyDescent="0.2">
      <c r="D37" s="1" t="s">
        <v>4601</v>
      </c>
      <c r="E37" s="3" t="s">
        <v>76</v>
      </c>
      <c r="F37" s="3" t="s">
        <v>88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0.81597222222222221</v>
      </c>
      <c r="N37" s="3" t="s">
        <v>4602</v>
      </c>
      <c r="O37" s="2"/>
      <c r="P37" s="3" t="s">
        <v>595</v>
      </c>
      <c r="Q37" s="3" t="s">
        <v>83</v>
      </c>
      <c r="R37" s="3" t="s">
        <v>178</v>
      </c>
      <c r="S37" s="3" t="s">
        <v>83</v>
      </c>
      <c r="T37" s="3" t="s">
        <v>133</v>
      </c>
      <c r="U37" s="3" t="s">
        <v>83</v>
      </c>
      <c r="V37" s="3" t="s">
        <v>4603</v>
      </c>
      <c r="W37" s="3" t="s">
        <v>86</v>
      </c>
      <c r="X37" s="3" t="s">
        <v>3524</v>
      </c>
      <c r="Y37" s="3" t="s">
        <v>83</v>
      </c>
      <c r="Z37" s="3" t="s">
        <v>263</v>
      </c>
      <c r="AA37" s="3" t="s">
        <v>83</v>
      </c>
      <c r="AB37" s="3" t="s">
        <v>121</v>
      </c>
      <c r="AC37" s="3" t="s">
        <v>83</v>
      </c>
      <c r="AD37" s="3" t="s">
        <v>4604</v>
      </c>
      <c r="AE37" s="3" t="s">
        <v>86</v>
      </c>
      <c r="AF37" s="3" t="s">
        <v>290</v>
      </c>
      <c r="AG37" s="3" t="s">
        <v>83</v>
      </c>
      <c r="AH37" s="3" t="s">
        <v>314</v>
      </c>
      <c r="AI37" s="3" t="s">
        <v>83</v>
      </c>
      <c r="AJ37" s="3" t="s">
        <v>728</v>
      </c>
      <c r="AK37" s="3" t="s">
        <v>728</v>
      </c>
      <c r="AL37" s="3" t="s">
        <v>185</v>
      </c>
      <c r="AM37" s="3" t="s">
        <v>185</v>
      </c>
      <c r="AN37" s="3" t="s">
        <v>121</v>
      </c>
      <c r="AO37" s="3" t="s">
        <v>121</v>
      </c>
      <c r="AP37" s="3" t="s">
        <v>86</v>
      </c>
      <c r="AQ37" s="3" t="s">
        <v>86</v>
      </c>
      <c r="AR37" s="3" t="s">
        <v>264</v>
      </c>
      <c r="AS37" s="3" t="s">
        <v>264</v>
      </c>
      <c r="AT37" s="3" t="s">
        <v>519</v>
      </c>
      <c r="AU37" s="3" t="s">
        <v>519</v>
      </c>
      <c r="AV37" s="8">
        <v>0.02</v>
      </c>
      <c r="AW37" s="8">
        <v>0.03</v>
      </c>
      <c r="AX37" s="8">
        <v>0.06</v>
      </c>
      <c r="AY37" s="8">
        <v>0.16</v>
      </c>
      <c r="AZ37" s="2"/>
    </row>
    <row r="38" spans="4:52" x14ac:dyDescent="0.2">
      <c r="D38" s="1" t="s">
        <v>4292</v>
      </c>
      <c r="E38" s="3" t="s">
        <v>76</v>
      </c>
      <c r="F38" s="3" t="s">
        <v>1527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0.82013888888888886</v>
      </c>
      <c r="N38" s="3" t="s">
        <v>4605</v>
      </c>
      <c r="O38" s="2"/>
      <c r="P38" s="3" t="s">
        <v>1343</v>
      </c>
      <c r="Q38" s="3" t="s">
        <v>294</v>
      </c>
      <c r="R38" s="3" t="s">
        <v>941</v>
      </c>
      <c r="S38" s="3" t="s">
        <v>1395</v>
      </c>
      <c r="T38" s="3" t="s">
        <v>133</v>
      </c>
      <c r="U38" s="3" t="s">
        <v>133</v>
      </c>
      <c r="V38" s="3" t="s">
        <v>3909</v>
      </c>
      <c r="W38" s="3">
        <f>-(0.08 %)</f>
        <v>-8.0000000000000004E-4</v>
      </c>
      <c r="X38" s="3" t="s">
        <v>2135</v>
      </c>
      <c r="Y38" s="3" t="s">
        <v>1331</v>
      </c>
      <c r="Z38" s="3" t="s">
        <v>1270</v>
      </c>
      <c r="AA38" s="3" t="s">
        <v>1063</v>
      </c>
      <c r="AB38" s="3" t="s">
        <v>133</v>
      </c>
      <c r="AC38" s="3" t="s">
        <v>133</v>
      </c>
      <c r="AD38" s="3" t="s">
        <v>2561</v>
      </c>
      <c r="AE38" s="3">
        <f>-(0.25 %)</f>
        <v>-2.5000000000000001E-3</v>
      </c>
      <c r="AF38" s="3" t="s">
        <v>117</v>
      </c>
      <c r="AG38" s="3" t="s">
        <v>290</v>
      </c>
      <c r="AH38" s="3" t="s">
        <v>155</v>
      </c>
      <c r="AI38" s="3" t="s">
        <v>1334</v>
      </c>
      <c r="AJ38" s="3" t="s">
        <v>283</v>
      </c>
      <c r="AK38" s="3" t="s">
        <v>283</v>
      </c>
      <c r="AL38" s="3" t="s">
        <v>305</v>
      </c>
      <c r="AM38" s="3" t="s">
        <v>305</v>
      </c>
      <c r="AN38" s="3" t="s">
        <v>179</v>
      </c>
      <c r="AO38" s="3" t="s">
        <v>179</v>
      </c>
      <c r="AP38" s="3" t="s">
        <v>86</v>
      </c>
      <c r="AQ38" s="3" t="s">
        <v>86</v>
      </c>
      <c r="AR38" s="3" t="s">
        <v>264</v>
      </c>
      <c r="AS38" s="3" t="s">
        <v>264</v>
      </c>
      <c r="AT38" s="3" t="s">
        <v>519</v>
      </c>
      <c r="AU38" s="3" t="s">
        <v>519</v>
      </c>
      <c r="AV38" s="8">
        <v>0.03</v>
      </c>
      <c r="AW38" s="8">
        <v>0.03</v>
      </c>
      <c r="AX38" s="8">
        <v>0.05</v>
      </c>
      <c r="AY38" s="8">
        <v>0.23</v>
      </c>
      <c r="AZ38" s="2"/>
    </row>
    <row r="39" spans="4:52" x14ac:dyDescent="0.2">
      <c r="D39" s="1" t="s">
        <v>4606</v>
      </c>
      <c r="E39" s="3" t="s">
        <v>76</v>
      </c>
      <c r="F39" s="3" t="s">
        <v>769</v>
      </c>
      <c r="G39" s="3" t="s">
        <v>468</v>
      </c>
      <c r="H39" s="2"/>
      <c r="I39" s="2"/>
      <c r="J39" s="2"/>
      <c r="K39" s="3" t="s">
        <v>1033</v>
      </c>
      <c r="L39" s="3" t="s">
        <v>161</v>
      </c>
      <c r="M39" s="6">
        <v>0.82013888888888886</v>
      </c>
      <c r="N39" s="3" t="s">
        <v>4607</v>
      </c>
      <c r="O39" s="2"/>
      <c r="P39" s="3" t="s">
        <v>709</v>
      </c>
      <c r="Q39" s="3" t="s">
        <v>615</v>
      </c>
      <c r="R39" s="3" t="s">
        <v>121</v>
      </c>
      <c r="S39" s="3" t="s">
        <v>112</v>
      </c>
      <c r="T39" s="3" t="s">
        <v>179</v>
      </c>
      <c r="U39" s="3" t="s">
        <v>133</v>
      </c>
      <c r="V39" s="3">
        <f>-(0.07 %)</f>
        <v>-7.000000000000001E-4</v>
      </c>
      <c r="W39" s="3" t="s">
        <v>86</v>
      </c>
      <c r="X39" s="3" t="s">
        <v>4608</v>
      </c>
      <c r="Y39" s="3" t="s">
        <v>83</v>
      </c>
      <c r="Z39" s="3" t="s">
        <v>121</v>
      </c>
      <c r="AA39" s="3" t="s">
        <v>83</v>
      </c>
      <c r="AB39" s="3" t="s">
        <v>179</v>
      </c>
      <c r="AC39" s="3" t="s">
        <v>83</v>
      </c>
      <c r="AD39" s="3" t="s">
        <v>86</v>
      </c>
      <c r="AE39" s="3" t="s">
        <v>86</v>
      </c>
      <c r="AF39" s="3" t="s">
        <v>83</v>
      </c>
      <c r="AG39" s="3" t="s">
        <v>83</v>
      </c>
      <c r="AH39" s="3" t="s">
        <v>83</v>
      </c>
      <c r="AI39" s="3" t="s">
        <v>83</v>
      </c>
      <c r="AJ39" s="3" t="s">
        <v>157</v>
      </c>
      <c r="AK39" s="3" t="s">
        <v>157</v>
      </c>
      <c r="AL39" s="3" t="s">
        <v>121</v>
      </c>
      <c r="AM39" s="3" t="s">
        <v>121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83</v>
      </c>
      <c r="AU39" s="3" t="s">
        <v>83</v>
      </c>
      <c r="AV39" s="8">
        <v>0</v>
      </c>
      <c r="AW39" s="8">
        <v>0</v>
      </c>
      <c r="AX39" s="8">
        <v>0</v>
      </c>
      <c r="AY39" s="8">
        <v>0</v>
      </c>
      <c r="AZ39" s="2"/>
    </row>
    <row r="40" spans="4:52" x14ac:dyDescent="0.2">
      <c r="D40" s="1" t="s">
        <v>641</v>
      </c>
      <c r="E40" s="3" t="s">
        <v>76</v>
      </c>
      <c r="F40" s="3" t="s">
        <v>88</v>
      </c>
      <c r="G40" s="3" t="s">
        <v>468</v>
      </c>
      <c r="H40" s="2"/>
      <c r="I40" s="2"/>
      <c r="J40" s="2"/>
      <c r="K40" s="3" t="s">
        <v>79</v>
      </c>
      <c r="L40" s="2"/>
      <c r="M40" s="6">
        <v>0.8208333333333333</v>
      </c>
      <c r="N40" s="3" t="s">
        <v>4609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4:52" x14ac:dyDescent="0.2">
      <c r="D41" s="1" t="s">
        <v>4610</v>
      </c>
      <c r="E41" s="3" t="s">
        <v>76</v>
      </c>
      <c r="F41" s="3" t="s">
        <v>4300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0.8208333333333333</v>
      </c>
      <c r="N41" s="3" t="s">
        <v>4611</v>
      </c>
      <c r="O41" s="2"/>
      <c r="P41" s="3" t="s">
        <v>757</v>
      </c>
      <c r="Q41" s="3" t="s">
        <v>83</v>
      </c>
      <c r="R41" s="3" t="s">
        <v>178</v>
      </c>
      <c r="S41" s="3" t="s">
        <v>83</v>
      </c>
      <c r="T41" s="3" t="s">
        <v>179</v>
      </c>
      <c r="U41" s="3" t="s">
        <v>83</v>
      </c>
      <c r="V41" s="3" t="s">
        <v>86</v>
      </c>
      <c r="W41" s="3" t="s">
        <v>86</v>
      </c>
      <c r="X41" s="3" t="s">
        <v>1111</v>
      </c>
      <c r="Y41" s="3" t="s">
        <v>83</v>
      </c>
      <c r="Z41" s="3" t="s">
        <v>617</v>
      </c>
      <c r="AA41" s="3" t="s">
        <v>83</v>
      </c>
      <c r="AB41" s="3" t="s">
        <v>357</v>
      </c>
      <c r="AC41" s="3" t="s">
        <v>83</v>
      </c>
      <c r="AD41" s="3" t="s">
        <v>86</v>
      </c>
      <c r="AE41" s="3" t="s">
        <v>86</v>
      </c>
      <c r="AF41" s="3" t="s">
        <v>913</v>
      </c>
      <c r="AG41" s="3" t="s">
        <v>83</v>
      </c>
      <c r="AH41" s="3" t="s">
        <v>313</v>
      </c>
      <c r="AI41" s="3" t="s">
        <v>83</v>
      </c>
      <c r="AJ41" s="3" t="s">
        <v>422</v>
      </c>
      <c r="AK41" s="3" t="s">
        <v>422</v>
      </c>
      <c r="AL41" s="3" t="s">
        <v>185</v>
      </c>
      <c r="AM41" s="3" t="s">
        <v>185</v>
      </c>
      <c r="AN41" s="3" t="s">
        <v>357</v>
      </c>
      <c r="AO41" s="3" t="s">
        <v>357</v>
      </c>
      <c r="AP41" s="3" t="s">
        <v>86</v>
      </c>
      <c r="AQ41" s="3" t="s">
        <v>86</v>
      </c>
      <c r="AR41" s="3" t="s">
        <v>264</v>
      </c>
      <c r="AS41" s="3" t="s">
        <v>264</v>
      </c>
      <c r="AT41" s="3" t="s">
        <v>107</v>
      </c>
      <c r="AU41" s="3" t="s">
        <v>107</v>
      </c>
      <c r="AV41" s="8">
        <v>0.01</v>
      </c>
      <c r="AW41" s="8">
        <v>0.01</v>
      </c>
      <c r="AX41" s="8">
        <v>0.01</v>
      </c>
      <c r="AY41" s="8">
        <v>0.24</v>
      </c>
      <c r="AZ41" s="2"/>
    </row>
    <row r="42" spans="4:52" x14ac:dyDescent="0.2">
      <c r="D42" s="1" t="s">
        <v>1072</v>
      </c>
      <c r="E42" s="3" t="s">
        <v>76</v>
      </c>
      <c r="F42" s="3" t="s">
        <v>3931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0.82291666666666663</v>
      </c>
      <c r="N42" s="3" t="s">
        <v>4612</v>
      </c>
      <c r="O42" s="2"/>
      <c r="P42" s="3" t="s">
        <v>322</v>
      </c>
      <c r="Q42" s="3" t="s">
        <v>83</v>
      </c>
      <c r="R42" s="3" t="s">
        <v>244</v>
      </c>
      <c r="S42" s="3" t="s">
        <v>83</v>
      </c>
      <c r="T42" s="3" t="s">
        <v>133</v>
      </c>
      <c r="U42" s="3" t="s">
        <v>83</v>
      </c>
      <c r="V42" s="3" t="s">
        <v>4613</v>
      </c>
      <c r="W42" s="3" t="s">
        <v>86</v>
      </c>
      <c r="X42" s="3" t="s">
        <v>2772</v>
      </c>
      <c r="Y42" s="3" t="s">
        <v>2403</v>
      </c>
      <c r="Z42" s="3" t="s">
        <v>388</v>
      </c>
      <c r="AA42" s="3" t="s">
        <v>343</v>
      </c>
      <c r="AB42" s="3" t="s">
        <v>133</v>
      </c>
      <c r="AC42" s="3" t="s">
        <v>529</v>
      </c>
      <c r="AD42" s="3" t="s">
        <v>4614</v>
      </c>
      <c r="AE42" s="3" t="s">
        <v>4266</v>
      </c>
      <c r="AF42" s="3" t="s">
        <v>101</v>
      </c>
      <c r="AG42" s="3" t="s">
        <v>83</v>
      </c>
      <c r="AH42" s="3" t="s">
        <v>155</v>
      </c>
      <c r="AI42" s="3" t="s">
        <v>432</v>
      </c>
      <c r="AJ42" s="3" t="s">
        <v>757</v>
      </c>
      <c r="AK42" s="3" t="s">
        <v>757</v>
      </c>
      <c r="AL42" s="3" t="s">
        <v>376</v>
      </c>
      <c r="AM42" s="3" t="s">
        <v>376</v>
      </c>
      <c r="AN42" s="3" t="s">
        <v>133</v>
      </c>
      <c r="AO42" s="3" t="s">
        <v>133</v>
      </c>
      <c r="AP42" s="3" t="s">
        <v>86</v>
      </c>
      <c r="AQ42" s="3" t="s">
        <v>86</v>
      </c>
      <c r="AR42" s="3" t="s">
        <v>264</v>
      </c>
      <c r="AS42" s="3" t="s">
        <v>264</v>
      </c>
      <c r="AT42" s="3" t="s">
        <v>83</v>
      </c>
      <c r="AU42" s="3" t="s">
        <v>83</v>
      </c>
      <c r="AV42" s="8">
        <v>0.04</v>
      </c>
      <c r="AW42" s="8">
        <v>0.05</v>
      </c>
      <c r="AX42" s="8">
        <v>0.06</v>
      </c>
      <c r="AY42" s="8">
        <v>0.38</v>
      </c>
      <c r="AZ42" s="2"/>
    </row>
    <row r="43" spans="4:52" x14ac:dyDescent="0.2">
      <c r="D43" s="1" t="s">
        <v>1139</v>
      </c>
      <c r="E43" s="3" t="s">
        <v>76</v>
      </c>
      <c r="F43" s="3" t="s">
        <v>318</v>
      </c>
      <c r="G43" s="3" t="s">
        <v>130</v>
      </c>
      <c r="H43" s="2"/>
      <c r="I43" s="2"/>
      <c r="J43" s="2"/>
      <c r="K43" s="3" t="s">
        <v>79</v>
      </c>
      <c r="L43" s="3" t="s">
        <v>80</v>
      </c>
      <c r="M43" s="6">
        <v>0.82500000000000007</v>
      </c>
      <c r="N43" s="3" t="s">
        <v>4615</v>
      </c>
      <c r="O43" s="2"/>
      <c r="P43" s="3" t="s">
        <v>1692</v>
      </c>
      <c r="Q43" s="3" t="s">
        <v>83</v>
      </c>
      <c r="R43" s="3" t="s">
        <v>441</v>
      </c>
      <c r="S43" s="3" t="s">
        <v>83</v>
      </c>
      <c r="T43" s="3" t="s">
        <v>179</v>
      </c>
      <c r="U43" s="3" t="s">
        <v>83</v>
      </c>
      <c r="V43" s="3">
        <f>-(0.34 %)</f>
        <v>-3.4000000000000002E-3</v>
      </c>
      <c r="W43" s="3" t="s">
        <v>86</v>
      </c>
      <c r="X43" s="3" t="s">
        <v>390</v>
      </c>
      <c r="Y43" s="3" t="s">
        <v>83</v>
      </c>
      <c r="Z43" s="3" t="s">
        <v>85</v>
      </c>
      <c r="AA43" s="3" t="s">
        <v>83</v>
      </c>
      <c r="AB43" s="3" t="s">
        <v>186</v>
      </c>
      <c r="AC43" s="3" t="s">
        <v>83</v>
      </c>
      <c r="AD43" s="3" t="s">
        <v>1698</v>
      </c>
      <c r="AE43" s="3" t="s">
        <v>86</v>
      </c>
      <c r="AF43" s="3" t="s">
        <v>117</v>
      </c>
      <c r="AG43" s="3" t="s">
        <v>83</v>
      </c>
      <c r="AH43" s="3" t="s">
        <v>118</v>
      </c>
      <c r="AI43" s="3" t="s">
        <v>83</v>
      </c>
      <c r="AJ43" s="3" t="s">
        <v>253</v>
      </c>
      <c r="AK43" s="3" t="s">
        <v>253</v>
      </c>
      <c r="AL43" s="3" t="s">
        <v>441</v>
      </c>
      <c r="AM43" s="3" t="s">
        <v>441</v>
      </c>
      <c r="AN43" s="3" t="s">
        <v>186</v>
      </c>
      <c r="AO43" s="3" t="s">
        <v>186</v>
      </c>
      <c r="AP43" s="3" t="s">
        <v>86</v>
      </c>
      <c r="AQ43" s="3" t="s">
        <v>86</v>
      </c>
      <c r="AR43" s="3" t="s">
        <v>264</v>
      </c>
      <c r="AS43" s="3" t="s">
        <v>264</v>
      </c>
      <c r="AT43" s="3" t="s">
        <v>83</v>
      </c>
      <c r="AU43" s="3" t="s">
        <v>83</v>
      </c>
      <c r="AV43" s="8">
        <v>0</v>
      </c>
      <c r="AW43" s="8">
        <v>0.02</v>
      </c>
      <c r="AX43" s="8">
        <v>7.0000000000000007E-2</v>
      </c>
      <c r="AY43" s="8">
        <v>0.39</v>
      </c>
      <c r="AZ43" s="2"/>
    </row>
    <row r="44" spans="4:52" x14ac:dyDescent="0.2">
      <c r="D44" s="1" t="s">
        <v>2081</v>
      </c>
      <c r="E44" s="3" t="s">
        <v>76</v>
      </c>
      <c r="F44" s="3" t="s">
        <v>1524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0.82708333333333339</v>
      </c>
      <c r="N44" s="3" t="s">
        <v>4616</v>
      </c>
      <c r="O44" s="2"/>
      <c r="P44" s="3" t="s">
        <v>720</v>
      </c>
      <c r="Q44" s="3" t="s">
        <v>83</v>
      </c>
      <c r="R44" s="3" t="s">
        <v>353</v>
      </c>
      <c r="S44" s="3" t="s">
        <v>83</v>
      </c>
      <c r="T44" s="3" t="s">
        <v>133</v>
      </c>
      <c r="U44" s="3" t="s">
        <v>83</v>
      </c>
      <c r="V44" s="3">
        <f>-(0.04 %)</f>
        <v>-4.0000000000000002E-4</v>
      </c>
      <c r="W44" s="3" t="s">
        <v>86</v>
      </c>
      <c r="X44" s="3" t="s">
        <v>1092</v>
      </c>
      <c r="Y44" s="3" t="s">
        <v>83</v>
      </c>
      <c r="Z44" s="3" t="s">
        <v>498</v>
      </c>
      <c r="AA44" s="3" t="s">
        <v>83</v>
      </c>
      <c r="AB44" s="3" t="s">
        <v>133</v>
      </c>
      <c r="AC44" s="3" t="s">
        <v>83</v>
      </c>
      <c r="AD44" s="3">
        <f>-(0.36 %)</f>
        <v>-3.5999999999999999E-3</v>
      </c>
      <c r="AE44" s="3" t="s">
        <v>86</v>
      </c>
      <c r="AF44" s="3" t="s">
        <v>290</v>
      </c>
      <c r="AG44" s="3" t="s">
        <v>83</v>
      </c>
      <c r="AH44" s="3" t="s">
        <v>393</v>
      </c>
      <c r="AI44" s="3" t="s">
        <v>83</v>
      </c>
      <c r="AJ44" s="3" t="s">
        <v>422</v>
      </c>
      <c r="AK44" s="3" t="s">
        <v>422</v>
      </c>
      <c r="AL44" s="3" t="s">
        <v>353</v>
      </c>
      <c r="AM44" s="3" t="s">
        <v>353</v>
      </c>
      <c r="AN44" s="3" t="s">
        <v>186</v>
      </c>
      <c r="AO44" s="3" t="s">
        <v>186</v>
      </c>
      <c r="AP44" s="3" t="s">
        <v>86</v>
      </c>
      <c r="AQ44" s="3" t="s">
        <v>86</v>
      </c>
      <c r="AR44" s="3" t="s">
        <v>264</v>
      </c>
      <c r="AS44" s="3" t="s">
        <v>264</v>
      </c>
      <c r="AT44" s="3" t="s">
        <v>83</v>
      </c>
      <c r="AU44" s="3" t="s">
        <v>83</v>
      </c>
      <c r="AV44" s="8">
        <v>0.01</v>
      </c>
      <c r="AW44" s="8">
        <v>0.01</v>
      </c>
      <c r="AX44" s="8">
        <v>0.02</v>
      </c>
      <c r="AY44" s="8">
        <v>0.12</v>
      </c>
      <c r="AZ44" s="2"/>
    </row>
    <row r="45" spans="4:52" x14ac:dyDescent="0.2">
      <c r="D45" s="1" t="s">
        <v>2595</v>
      </c>
      <c r="E45" s="3" t="s">
        <v>76</v>
      </c>
      <c r="F45" s="3" t="s">
        <v>2596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0.82708333333333339</v>
      </c>
      <c r="N45" s="3" t="s">
        <v>4617</v>
      </c>
      <c r="O45" s="2"/>
      <c r="P45" s="3" t="s">
        <v>524</v>
      </c>
      <c r="Q45" s="3" t="s">
        <v>83</v>
      </c>
      <c r="R45" s="3" t="s">
        <v>152</v>
      </c>
      <c r="S45" s="3" t="s">
        <v>83</v>
      </c>
      <c r="T45" s="3" t="s">
        <v>121</v>
      </c>
      <c r="U45" s="3" t="s">
        <v>83</v>
      </c>
      <c r="V45" s="3">
        <f>-(0.57 %)</f>
        <v>-5.6999999999999993E-3</v>
      </c>
      <c r="W45" s="3" t="s">
        <v>86</v>
      </c>
      <c r="X45" s="3" t="s">
        <v>1324</v>
      </c>
      <c r="Y45" s="3" t="s">
        <v>83</v>
      </c>
      <c r="Z45" s="3" t="s">
        <v>185</v>
      </c>
      <c r="AA45" s="3" t="s">
        <v>83</v>
      </c>
      <c r="AB45" s="3" t="s">
        <v>121</v>
      </c>
      <c r="AC45" s="3" t="s">
        <v>83</v>
      </c>
      <c r="AD45" s="3">
        <f>-(0.11 %)</f>
        <v>-1.1000000000000001E-3</v>
      </c>
      <c r="AE45" s="3" t="s">
        <v>86</v>
      </c>
      <c r="AF45" s="3" t="s">
        <v>101</v>
      </c>
      <c r="AG45" s="3" t="s">
        <v>83</v>
      </c>
      <c r="AH45" s="3" t="s">
        <v>155</v>
      </c>
      <c r="AI45" s="3" t="s">
        <v>83</v>
      </c>
      <c r="AJ45" s="3" t="s">
        <v>433</v>
      </c>
      <c r="AK45" s="3" t="s">
        <v>433</v>
      </c>
      <c r="AL45" s="3" t="s">
        <v>558</v>
      </c>
      <c r="AM45" s="3" t="s">
        <v>558</v>
      </c>
      <c r="AN45" s="3" t="s">
        <v>121</v>
      </c>
      <c r="AO45" s="3" t="s">
        <v>121</v>
      </c>
      <c r="AP45" s="3" t="s">
        <v>86</v>
      </c>
      <c r="AQ45" s="3" t="s">
        <v>86</v>
      </c>
      <c r="AR45" s="3" t="s">
        <v>264</v>
      </c>
      <c r="AS45" s="3" t="s">
        <v>264</v>
      </c>
      <c r="AT45" s="3" t="s">
        <v>83</v>
      </c>
      <c r="AU45" s="3" t="s">
        <v>83</v>
      </c>
      <c r="AV45" s="8">
        <v>0.01</v>
      </c>
      <c r="AW45" s="8">
        <v>0.01</v>
      </c>
      <c r="AX45" s="8">
        <v>0.02</v>
      </c>
      <c r="AY45" s="8">
        <v>0.1</v>
      </c>
      <c r="AZ45" s="2"/>
    </row>
    <row r="46" spans="4:52" x14ac:dyDescent="0.2">
      <c r="D46" s="1" t="s">
        <v>1663</v>
      </c>
      <c r="E46" s="3" t="s">
        <v>76</v>
      </c>
      <c r="F46" s="3" t="s">
        <v>3520</v>
      </c>
      <c r="G46" s="3" t="s">
        <v>468</v>
      </c>
      <c r="H46" s="2"/>
      <c r="I46" s="2"/>
      <c r="J46" s="2"/>
      <c r="K46" s="3" t="s">
        <v>1033</v>
      </c>
      <c r="L46" s="3" t="s">
        <v>161</v>
      </c>
      <c r="M46" s="6">
        <v>0.82916666666666661</v>
      </c>
      <c r="N46" s="3" t="s">
        <v>4618</v>
      </c>
      <c r="O46" s="2"/>
      <c r="P46" s="3" t="s">
        <v>83</v>
      </c>
      <c r="Q46" s="3" t="s">
        <v>83</v>
      </c>
      <c r="R46" s="3" t="s">
        <v>83</v>
      </c>
      <c r="S46" s="3" t="s">
        <v>83</v>
      </c>
      <c r="T46" s="3" t="s">
        <v>83</v>
      </c>
      <c r="U46" s="3" t="s">
        <v>83</v>
      </c>
      <c r="V46" s="3" t="s">
        <v>86</v>
      </c>
      <c r="W46" s="3" t="s">
        <v>86</v>
      </c>
      <c r="X46" s="3" t="s">
        <v>2294</v>
      </c>
      <c r="Y46" s="3" t="s">
        <v>83</v>
      </c>
      <c r="Z46" s="3" t="s">
        <v>121</v>
      </c>
      <c r="AA46" s="3" t="s">
        <v>83</v>
      </c>
      <c r="AB46" s="3" t="s">
        <v>179</v>
      </c>
      <c r="AC46" s="3" t="s">
        <v>83</v>
      </c>
      <c r="AD46" s="3" t="s">
        <v>4619</v>
      </c>
      <c r="AE46" s="3" t="s">
        <v>86</v>
      </c>
      <c r="AF46" s="3" t="s">
        <v>83</v>
      </c>
      <c r="AG46" s="3" t="s">
        <v>83</v>
      </c>
      <c r="AH46" s="3" t="s">
        <v>83</v>
      </c>
      <c r="AI46" s="3" t="s">
        <v>83</v>
      </c>
      <c r="AJ46" s="3" t="s">
        <v>385</v>
      </c>
      <c r="AK46" s="3" t="s">
        <v>385</v>
      </c>
      <c r="AL46" s="3" t="s">
        <v>121</v>
      </c>
      <c r="AM46" s="3" t="s">
        <v>121</v>
      </c>
      <c r="AN46" s="3" t="s">
        <v>179</v>
      </c>
      <c r="AO46" s="3" t="s">
        <v>179</v>
      </c>
      <c r="AP46" s="3" t="s">
        <v>86</v>
      </c>
      <c r="AQ46" s="3" t="s">
        <v>86</v>
      </c>
      <c r="AR46" s="3" t="s">
        <v>83</v>
      </c>
      <c r="AS46" s="3" t="s">
        <v>83</v>
      </c>
      <c r="AT46" s="3" t="s">
        <v>83</v>
      </c>
      <c r="AU46" s="3" t="s">
        <v>83</v>
      </c>
      <c r="AV46" s="8">
        <v>0</v>
      </c>
      <c r="AW46" s="8">
        <v>0</v>
      </c>
      <c r="AX46" s="8">
        <v>0</v>
      </c>
      <c r="AY46" s="8">
        <v>0</v>
      </c>
      <c r="AZ46" s="2"/>
    </row>
    <row r="47" spans="4:52" x14ac:dyDescent="0.2">
      <c r="D47" s="1" t="s">
        <v>2713</v>
      </c>
      <c r="E47" s="3" t="s">
        <v>76</v>
      </c>
      <c r="F47" s="3" t="s">
        <v>4620</v>
      </c>
      <c r="G47" s="3" t="s">
        <v>78</v>
      </c>
      <c r="H47" s="2"/>
      <c r="I47" s="2"/>
      <c r="J47" s="2"/>
      <c r="K47" s="3" t="s">
        <v>79</v>
      </c>
      <c r="L47" s="3" t="s">
        <v>80</v>
      </c>
      <c r="M47" s="6">
        <v>0.82986111111111116</v>
      </c>
      <c r="N47" s="3" t="s">
        <v>4621</v>
      </c>
      <c r="O47" s="2"/>
      <c r="P47" s="3" t="s">
        <v>83</v>
      </c>
      <c r="Q47" s="3" t="s">
        <v>83</v>
      </c>
      <c r="R47" s="3" t="s">
        <v>83</v>
      </c>
      <c r="S47" s="3" t="s">
        <v>83</v>
      </c>
      <c r="T47" s="3" t="s">
        <v>83</v>
      </c>
      <c r="U47" s="3" t="s">
        <v>83</v>
      </c>
      <c r="V47" s="3" t="s">
        <v>86</v>
      </c>
      <c r="W47" s="3" t="s">
        <v>86</v>
      </c>
      <c r="X47" s="3" t="s">
        <v>1198</v>
      </c>
      <c r="Y47" s="3" t="s">
        <v>83</v>
      </c>
      <c r="Z47" s="3" t="s">
        <v>694</v>
      </c>
      <c r="AA47" s="3" t="s">
        <v>83</v>
      </c>
      <c r="AB47" s="3" t="s">
        <v>186</v>
      </c>
      <c r="AC47" s="3" t="s">
        <v>83</v>
      </c>
      <c r="AD47" s="3">
        <f>-(0.08 %)</f>
        <v>-8.0000000000000004E-4</v>
      </c>
      <c r="AE47" s="3" t="s">
        <v>86</v>
      </c>
      <c r="AF47" s="3" t="s">
        <v>290</v>
      </c>
      <c r="AG47" s="3" t="s">
        <v>83</v>
      </c>
      <c r="AH47" s="3" t="s">
        <v>155</v>
      </c>
      <c r="AI47" s="3" t="s">
        <v>83</v>
      </c>
      <c r="AJ47" s="3" t="s">
        <v>341</v>
      </c>
      <c r="AK47" s="3" t="s">
        <v>341</v>
      </c>
      <c r="AL47" s="3" t="s">
        <v>694</v>
      </c>
      <c r="AM47" s="3" t="s">
        <v>694</v>
      </c>
      <c r="AN47" s="3" t="s">
        <v>186</v>
      </c>
      <c r="AO47" s="3" t="s">
        <v>186</v>
      </c>
      <c r="AP47" s="3" t="s">
        <v>86</v>
      </c>
      <c r="AQ47" s="3" t="s">
        <v>86</v>
      </c>
      <c r="AR47" s="3" t="s">
        <v>264</v>
      </c>
      <c r="AS47" s="3" t="s">
        <v>264</v>
      </c>
      <c r="AT47" s="3" t="s">
        <v>83</v>
      </c>
      <c r="AU47" s="3" t="s">
        <v>83</v>
      </c>
      <c r="AV47" s="8">
        <v>0.02</v>
      </c>
      <c r="AW47" s="8">
        <v>0.02</v>
      </c>
      <c r="AX47" s="8">
        <v>0.04</v>
      </c>
      <c r="AY47" s="8">
        <v>0.32</v>
      </c>
      <c r="AZ47" s="2"/>
    </row>
    <row r="48" spans="4:52" x14ac:dyDescent="0.2">
      <c r="D48" s="1" t="s">
        <v>4622</v>
      </c>
      <c r="E48" s="3" t="s">
        <v>76</v>
      </c>
      <c r="F48" s="3" t="s">
        <v>3101</v>
      </c>
      <c r="G48" s="3" t="s">
        <v>130</v>
      </c>
      <c r="H48" s="2"/>
      <c r="I48" s="2"/>
      <c r="J48" s="2"/>
      <c r="K48" s="3" t="s">
        <v>79</v>
      </c>
      <c r="L48" s="3" t="s">
        <v>80</v>
      </c>
      <c r="M48" s="6">
        <v>0.82986111111111116</v>
      </c>
      <c r="N48" s="3" t="s">
        <v>4623</v>
      </c>
      <c r="O48" s="2"/>
      <c r="P48" s="3" t="s">
        <v>1692</v>
      </c>
      <c r="Q48" s="3" t="s">
        <v>83</v>
      </c>
      <c r="R48" s="3" t="s">
        <v>721</v>
      </c>
      <c r="S48" s="3" t="s">
        <v>83</v>
      </c>
      <c r="T48" s="3" t="s">
        <v>112</v>
      </c>
      <c r="U48" s="3" t="s">
        <v>83</v>
      </c>
      <c r="V48" s="3">
        <f>-(0.08 %)</f>
        <v>-8.0000000000000004E-4</v>
      </c>
      <c r="W48" s="3" t="s">
        <v>86</v>
      </c>
      <c r="X48" s="3" t="s">
        <v>2672</v>
      </c>
      <c r="Y48" s="3" t="s">
        <v>83</v>
      </c>
      <c r="Z48" s="3" t="s">
        <v>721</v>
      </c>
      <c r="AA48" s="3" t="s">
        <v>83</v>
      </c>
      <c r="AB48" s="3" t="s">
        <v>115</v>
      </c>
      <c r="AC48" s="3" t="s">
        <v>83</v>
      </c>
      <c r="AD48" s="3">
        <f>-(0.22 %)</f>
        <v>-2.2000000000000001E-3</v>
      </c>
      <c r="AE48" s="3" t="s">
        <v>86</v>
      </c>
      <c r="AF48" s="3" t="s">
        <v>290</v>
      </c>
      <c r="AG48" s="3" t="s">
        <v>83</v>
      </c>
      <c r="AH48" s="3" t="s">
        <v>432</v>
      </c>
      <c r="AI48" s="3" t="s">
        <v>83</v>
      </c>
      <c r="AJ48" s="3" t="s">
        <v>541</v>
      </c>
      <c r="AK48" s="3" t="s">
        <v>541</v>
      </c>
      <c r="AL48" s="3" t="s">
        <v>353</v>
      </c>
      <c r="AM48" s="3" t="s">
        <v>353</v>
      </c>
      <c r="AN48" s="3" t="s">
        <v>186</v>
      </c>
      <c r="AO48" s="3" t="s">
        <v>186</v>
      </c>
      <c r="AP48" s="3" t="s">
        <v>86</v>
      </c>
      <c r="AQ48" s="3" t="s">
        <v>86</v>
      </c>
      <c r="AR48" s="3" t="s">
        <v>264</v>
      </c>
      <c r="AS48" s="3" t="s">
        <v>264</v>
      </c>
      <c r="AT48" s="3" t="s">
        <v>83</v>
      </c>
      <c r="AU48" s="3" t="s">
        <v>83</v>
      </c>
      <c r="AV48" s="8">
        <v>0.04</v>
      </c>
      <c r="AW48" s="8">
        <v>0.05</v>
      </c>
      <c r="AX48" s="8">
        <v>7.0000000000000007E-2</v>
      </c>
      <c r="AY48" s="8">
        <v>0.72</v>
      </c>
      <c r="AZ48" s="2"/>
    </row>
    <row r="49" spans="4:52" x14ac:dyDescent="0.2">
      <c r="D49" s="1" t="s">
        <v>4624</v>
      </c>
      <c r="E49" s="3" t="s">
        <v>76</v>
      </c>
      <c r="F49" s="3" t="s">
        <v>88</v>
      </c>
      <c r="G49" s="3" t="s">
        <v>468</v>
      </c>
      <c r="H49" s="2"/>
      <c r="I49" s="2"/>
      <c r="J49" s="2"/>
      <c r="K49" s="3" t="s">
        <v>79</v>
      </c>
      <c r="L49" s="2"/>
      <c r="M49" s="6">
        <v>0.83263888888888893</v>
      </c>
      <c r="N49" s="3" t="s">
        <v>4625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4:52" x14ac:dyDescent="0.2">
      <c r="D50" s="1" t="s">
        <v>3165</v>
      </c>
      <c r="E50" s="3" t="s">
        <v>76</v>
      </c>
      <c r="F50" s="3" t="s">
        <v>4626</v>
      </c>
      <c r="G50" s="3" t="s">
        <v>78</v>
      </c>
      <c r="H50" s="2"/>
      <c r="I50" s="2"/>
      <c r="J50" s="2"/>
      <c r="K50" s="3" t="s">
        <v>79</v>
      </c>
      <c r="L50" s="3" t="s">
        <v>80</v>
      </c>
      <c r="M50" s="6">
        <v>0.83263888888888893</v>
      </c>
      <c r="N50" s="3" t="s">
        <v>4627</v>
      </c>
      <c r="O50" s="2"/>
      <c r="P50" s="3" t="s">
        <v>83</v>
      </c>
      <c r="Q50" s="3" t="s">
        <v>83</v>
      </c>
      <c r="R50" s="3" t="s">
        <v>83</v>
      </c>
      <c r="S50" s="3" t="s">
        <v>83</v>
      </c>
      <c r="T50" s="3" t="s">
        <v>83</v>
      </c>
      <c r="U50" s="3" t="s">
        <v>83</v>
      </c>
      <c r="V50" s="3" t="s">
        <v>86</v>
      </c>
      <c r="W50" s="3" t="s">
        <v>86</v>
      </c>
      <c r="X50" s="3" t="s">
        <v>251</v>
      </c>
      <c r="Y50" s="3" t="s">
        <v>83</v>
      </c>
      <c r="Z50" s="3" t="s">
        <v>376</v>
      </c>
      <c r="AA50" s="3" t="s">
        <v>83</v>
      </c>
      <c r="AB50" s="3" t="s">
        <v>516</v>
      </c>
      <c r="AC50" s="3" t="s">
        <v>83</v>
      </c>
      <c r="AD50" s="3" t="s">
        <v>4628</v>
      </c>
      <c r="AE50" s="3" t="s">
        <v>86</v>
      </c>
      <c r="AF50" s="3" t="s">
        <v>290</v>
      </c>
      <c r="AG50" s="3" t="s">
        <v>83</v>
      </c>
      <c r="AH50" s="3" t="s">
        <v>155</v>
      </c>
      <c r="AI50" s="3" t="s">
        <v>83</v>
      </c>
      <c r="AJ50" s="3" t="s">
        <v>93</v>
      </c>
      <c r="AK50" s="3" t="s">
        <v>93</v>
      </c>
      <c r="AL50" s="3" t="s">
        <v>677</v>
      </c>
      <c r="AM50" s="3" t="s">
        <v>677</v>
      </c>
      <c r="AN50" s="3" t="s">
        <v>356</v>
      </c>
      <c r="AO50" s="3" t="s">
        <v>356</v>
      </c>
      <c r="AP50" s="3" t="s">
        <v>86</v>
      </c>
      <c r="AQ50" s="3" t="s">
        <v>86</v>
      </c>
      <c r="AR50" s="3" t="s">
        <v>264</v>
      </c>
      <c r="AS50" s="3" t="s">
        <v>264</v>
      </c>
      <c r="AT50" s="3" t="s">
        <v>83</v>
      </c>
      <c r="AU50" s="3" t="s">
        <v>83</v>
      </c>
      <c r="AV50" s="8">
        <v>0</v>
      </c>
      <c r="AW50" s="8">
        <v>0</v>
      </c>
      <c r="AX50" s="8">
        <v>0.01</v>
      </c>
      <c r="AY50" s="8">
        <v>0.01</v>
      </c>
      <c r="AZ50" s="2"/>
    </row>
    <row r="51" spans="4:52" x14ac:dyDescent="0.2">
      <c r="D51" s="1" t="s">
        <v>4236</v>
      </c>
      <c r="E51" s="3" t="s">
        <v>76</v>
      </c>
      <c r="F51" s="3" t="s">
        <v>88</v>
      </c>
      <c r="G51" s="3" t="s">
        <v>468</v>
      </c>
      <c r="H51" s="2"/>
      <c r="I51" s="2"/>
      <c r="J51" s="2"/>
      <c r="K51" s="3" t="s">
        <v>79</v>
      </c>
      <c r="L51" s="2"/>
      <c r="M51" s="6">
        <v>0.8340277777777777</v>
      </c>
      <c r="N51" s="3" t="s">
        <v>4629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4:52" x14ac:dyDescent="0.2">
      <c r="D52" s="4" t="s">
        <v>618</v>
      </c>
      <c r="E52" s="3" t="s">
        <v>76</v>
      </c>
      <c r="F52" s="3" t="s">
        <v>1460</v>
      </c>
      <c r="G52" s="3" t="s">
        <v>78</v>
      </c>
      <c r="H52" s="2"/>
      <c r="I52" s="2"/>
      <c r="J52" s="2"/>
      <c r="K52" s="3" t="s">
        <v>79</v>
      </c>
      <c r="L52" s="3" t="s">
        <v>80</v>
      </c>
      <c r="M52" s="6">
        <v>0.83819444444444446</v>
      </c>
      <c r="N52" s="4" t="s">
        <v>4630</v>
      </c>
      <c r="O52" s="2"/>
      <c r="P52" s="3" t="s">
        <v>669</v>
      </c>
      <c r="Q52" s="3" t="s">
        <v>83</v>
      </c>
      <c r="R52" s="3" t="s">
        <v>285</v>
      </c>
      <c r="S52" s="3" t="s">
        <v>83</v>
      </c>
      <c r="T52" s="3" t="s">
        <v>133</v>
      </c>
      <c r="U52" s="3" t="s">
        <v>83</v>
      </c>
      <c r="V52" s="3" t="s">
        <v>86</v>
      </c>
      <c r="W52" s="3" t="s">
        <v>86</v>
      </c>
      <c r="X52" s="3" t="s">
        <v>167</v>
      </c>
      <c r="Y52" s="3" t="s">
        <v>83</v>
      </c>
      <c r="Z52" s="3" t="s">
        <v>288</v>
      </c>
      <c r="AA52" s="3" t="s">
        <v>83</v>
      </c>
      <c r="AB52" s="3" t="s">
        <v>186</v>
      </c>
      <c r="AC52" s="3" t="s">
        <v>83</v>
      </c>
      <c r="AD52" s="3" t="s">
        <v>86</v>
      </c>
      <c r="AE52" s="3" t="s">
        <v>86</v>
      </c>
      <c r="AF52" s="3" t="s">
        <v>101</v>
      </c>
      <c r="AG52" s="3" t="s">
        <v>83</v>
      </c>
      <c r="AH52" s="3" t="s">
        <v>155</v>
      </c>
      <c r="AI52" s="3" t="s">
        <v>83</v>
      </c>
      <c r="AJ52" s="3" t="s">
        <v>451</v>
      </c>
      <c r="AK52" s="3" t="s">
        <v>451</v>
      </c>
      <c r="AL52" s="3" t="s">
        <v>285</v>
      </c>
      <c r="AM52" s="3" t="s">
        <v>285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264</v>
      </c>
      <c r="AS52" s="3" t="s">
        <v>264</v>
      </c>
      <c r="AT52" s="3" t="s">
        <v>83</v>
      </c>
      <c r="AU52" s="3" t="s">
        <v>83</v>
      </c>
      <c r="AV52" s="8">
        <v>0.01</v>
      </c>
      <c r="AW52" s="8">
        <v>0.01</v>
      </c>
      <c r="AX52" s="8">
        <v>0.02</v>
      </c>
      <c r="AY52" s="8">
        <v>0.27</v>
      </c>
      <c r="AZ52" s="2"/>
    </row>
    <row r="53" spans="4:52" x14ac:dyDescent="0.2">
      <c r="D53" s="1" t="s">
        <v>2508</v>
      </c>
      <c r="E53" s="3" t="s">
        <v>76</v>
      </c>
      <c r="F53" s="3" t="s">
        <v>1073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0.87569444444444444</v>
      </c>
      <c r="N53" s="3" t="s">
        <v>4632</v>
      </c>
      <c r="O53" s="2"/>
      <c r="P53" s="3" t="s">
        <v>534</v>
      </c>
      <c r="Q53" s="3" t="s">
        <v>83</v>
      </c>
      <c r="R53" s="3" t="s">
        <v>871</v>
      </c>
      <c r="S53" s="3" t="s">
        <v>83</v>
      </c>
      <c r="T53" s="3" t="s">
        <v>326</v>
      </c>
      <c r="U53" s="3" t="s">
        <v>83</v>
      </c>
      <c r="V53" s="3" t="s">
        <v>4633</v>
      </c>
      <c r="W53" s="3" t="s">
        <v>86</v>
      </c>
      <c r="X53" s="3" t="s">
        <v>4634</v>
      </c>
      <c r="Y53" s="3" t="s">
        <v>83</v>
      </c>
      <c r="Z53" s="3" t="s">
        <v>209</v>
      </c>
      <c r="AA53" s="3" t="s">
        <v>83</v>
      </c>
      <c r="AB53" s="3" t="s">
        <v>747</v>
      </c>
      <c r="AC53" s="3" t="s">
        <v>83</v>
      </c>
      <c r="AD53" s="3" t="s">
        <v>4635</v>
      </c>
      <c r="AE53" s="3" t="s">
        <v>86</v>
      </c>
      <c r="AF53" s="3" t="s">
        <v>154</v>
      </c>
      <c r="AG53" s="3" t="s">
        <v>83</v>
      </c>
      <c r="AH53" s="3" t="s">
        <v>155</v>
      </c>
      <c r="AI53" s="3" t="s">
        <v>83</v>
      </c>
      <c r="AJ53" s="3" t="s">
        <v>83</v>
      </c>
      <c r="AK53" s="3" t="s">
        <v>83</v>
      </c>
      <c r="AL53" s="3" t="s">
        <v>83</v>
      </c>
      <c r="AM53" s="3" t="s">
        <v>83</v>
      </c>
      <c r="AN53" s="3" t="s">
        <v>83</v>
      </c>
      <c r="AO53" s="3" t="s">
        <v>83</v>
      </c>
      <c r="AP53" s="3" t="s">
        <v>86</v>
      </c>
      <c r="AQ53" s="3" t="s">
        <v>86</v>
      </c>
      <c r="AR53" s="3" t="s">
        <v>83</v>
      </c>
      <c r="AS53" s="3" t="s">
        <v>83</v>
      </c>
      <c r="AT53" s="3" t="s">
        <v>83</v>
      </c>
      <c r="AU53" s="3" t="s">
        <v>83</v>
      </c>
      <c r="AV53" s="8">
        <v>0</v>
      </c>
      <c r="AW53" s="8">
        <v>0</v>
      </c>
      <c r="AX53" s="8">
        <v>0.01</v>
      </c>
      <c r="AY53" s="8">
        <v>0.18</v>
      </c>
      <c r="AZ53" s="2"/>
    </row>
    <row r="54" spans="4:52" x14ac:dyDescent="0.2">
      <c r="D54" s="1" t="s">
        <v>4636</v>
      </c>
      <c r="E54" s="3" t="s">
        <v>76</v>
      </c>
      <c r="F54" s="3" t="s">
        <v>4637</v>
      </c>
      <c r="G54" s="3" t="s">
        <v>78</v>
      </c>
      <c r="H54" s="2"/>
      <c r="I54" s="2"/>
      <c r="J54" s="2"/>
      <c r="K54" s="3" t="s">
        <v>79</v>
      </c>
      <c r="L54" s="3" t="s">
        <v>80</v>
      </c>
      <c r="M54" s="6">
        <v>0.89583333333333337</v>
      </c>
      <c r="N54" s="3" t="s">
        <v>4638</v>
      </c>
      <c r="O54" s="2"/>
      <c r="P54" s="3" t="s">
        <v>83</v>
      </c>
      <c r="Q54" s="3" t="s">
        <v>83</v>
      </c>
      <c r="R54" s="3" t="s">
        <v>83</v>
      </c>
      <c r="S54" s="3" t="s">
        <v>83</v>
      </c>
      <c r="T54" s="3" t="s">
        <v>83</v>
      </c>
      <c r="U54" s="3" t="s">
        <v>83</v>
      </c>
      <c r="V54" s="3" t="s">
        <v>86</v>
      </c>
      <c r="W54" s="3" t="s">
        <v>86</v>
      </c>
      <c r="X54" s="3" t="s">
        <v>3479</v>
      </c>
      <c r="Y54" s="3" t="s">
        <v>83</v>
      </c>
      <c r="Z54" s="3" t="s">
        <v>647</v>
      </c>
      <c r="AA54" s="3" t="s">
        <v>83</v>
      </c>
      <c r="AB54" s="3" t="s">
        <v>135</v>
      </c>
      <c r="AC54" s="3" t="s">
        <v>83</v>
      </c>
      <c r="AD54" s="3" t="s">
        <v>86</v>
      </c>
      <c r="AE54" s="3" t="s">
        <v>86</v>
      </c>
      <c r="AF54" s="3" t="s">
        <v>290</v>
      </c>
      <c r="AG54" s="3" t="s">
        <v>83</v>
      </c>
      <c r="AH54" s="3" t="s">
        <v>393</v>
      </c>
      <c r="AI54" s="3" t="s">
        <v>83</v>
      </c>
      <c r="AJ54" s="3" t="s">
        <v>83</v>
      </c>
      <c r="AK54" s="3" t="s">
        <v>83</v>
      </c>
      <c r="AL54" s="3" t="s">
        <v>83</v>
      </c>
      <c r="AM54" s="3" t="s">
        <v>83</v>
      </c>
      <c r="AN54" s="3" t="s">
        <v>83</v>
      </c>
      <c r="AO54" s="3" t="s">
        <v>83</v>
      </c>
      <c r="AP54" s="3" t="s">
        <v>86</v>
      </c>
      <c r="AQ54" s="3" t="s">
        <v>86</v>
      </c>
      <c r="AR54" s="3" t="s">
        <v>83</v>
      </c>
      <c r="AS54" s="3" t="s">
        <v>83</v>
      </c>
      <c r="AT54" s="3" t="s">
        <v>83</v>
      </c>
      <c r="AU54" s="3" t="s">
        <v>83</v>
      </c>
      <c r="AV54" s="8">
        <v>0</v>
      </c>
      <c r="AW54" s="8">
        <v>0</v>
      </c>
      <c r="AX54" s="8">
        <v>0</v>
      </c>
      <c r="AY54" s="8">
        <v>0</v>
      </c>
      <c r="AZ54" s="2"/>
    </row>
  </sheetData>
  <mergeCells count="1">
    <mergeCell ref="A3:B3"/>
  </mergeCells>
  <conditionalFormatting sqref="D1:D1048576">
    <cfRule type="duplicateValues" dxfId="7" priority="1"/>
  </conditionalFormatting>
  <hyperlinks>
    <hyperlink ref="F2" r:id="rId1" display="mailto:genorthix@yahoo.com" xr:uid="{1EF73520-4573-E342-9A69-090E2DA60605}"/>
    <hyperlink ref="D52" r:id="rId2" display="mailto:long12short4@gmail.com" xr:uid="{FD01E5B6-FC40-EC4A-999E-9866F277A278}"/>
    <hyperlink ref="N52" r:id="rId3" display="mailto:long12short4@gmail.com" xr:uid="{EF8EE296-C3AD-D04E-9BEB-8BCEFC1A91F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9C60-E9B2-DB41-B7E6-C3C3376D6C08}">
  <dimension ref="A1:AZ77"/>
  <sheetViews>
    <sheetView workbookViewId="0">
      <selection activeCell="A3" sqref="A3:B5"/>
    </sheetView>
  </sheetViews>
  <sheetFormatPr baseColWidth="10" defaultRowHeight="16" x14ac:dyDescent="0.2"/>
  <cols>
    <col min="4" max="4" width="32.66406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5" bestFit="1" customWidth="1"/>
    <col min="9" max="9" width="23.6640625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0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44244.795138888891</v>
      </c>
      <c r="J2" s="6">
        <v>0.93194444444444446</v>
      </c>
      <c r="K2" s="7">
        <v>0.13703703703703704</v>
      </c>
      <c r="L2" s="3">
        <v>92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4282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4283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73</v>
      </c>
      <c r="D5" s="1" t="s">
        <v>704</v>
      </c>
      <c r="E5" s="3" t="s">
        <v>272</v>
      </c>
      <c r="F5" s="3" t="s">
        <v>88</v>
      </c>
      <c r="G5" s="3" t="s">
        <v>89</v>
      </c>
      <c r="H5" s="3" t="s">
        <v>4038</v>
      </c>
      <c r="I5" s="3" t="s">
        <v>4039</v>
      </c>
      <c r="J5" s="3" t="s">
        <v>2859</v>
      </c>
      <c r="K5" s="3" t="s">
        <v>276</v>
      </c>
      <c r="L5" s="3" t="s">
        <v>80</v>
      </c>
      <c r="M5" s="6">
        <v>0.79513888888888884</v>
      </c>
      <c r="N5" s="3" t="s">
        <v>4040</v>
      </c>
      <c r="O5" s="3" t="s">
        <v>278</v>
      </c>
      <c r="P5" s="3" t="s">
        <v>157</v>
      </c>
      <c r="Q5" s="3" t="s">
        <v>1094</v>
      </c>
      <c r="R5" s="3" t="s">
        <v>178</v>
      </c>
      <c r="S5" s="3" t="s">
        <v>896</v>
      </c>
      <c r="T5" s="3" t="s">
        <v>121</v>
      </c>
      <c r="U5" s="3" t="s">
        <v>112</v>
      </c>
      <c r="V5" s="3" t="s">
        <v>4041</v>
      </c>
      <c r="W5" s="3" t="s">
        <v>86</v>
      </c>
      <c r="X5" s="3" t="s">
        <v>1331</v>
      </c>
      <c r="Y5" s="3" t="s">
        <v>83</v>
      </c>
      <c r="Z5" s="3" t="s">
        <v>185</v>
      </c>
      <c r="AA5" s="3" t="s">
        <v>83</v>
      </c>
      <c r="AB5" s="3" t="s">
        <v>133</v>
      </c>
      <c r="AC5" s="3" t="s">
        <v>83</v>
      </c>
      <c r="AD5" s="3" t="s">
        <v>4042</v>
      </c>
      <c r="AE5" s="3" t="s">
        <v>86</v>
      </c>
      <c r="AF5" s="3" t="s">
        <v>101</v>
      </c>
      <c r="AG5" s="3" t="s">
        <v>83</v>
      </c>
      <c r="AH5" s="3" t="s">
        <v>155</v>
      </c>
      <c r="AI5" s="3" t="s">
        <v>83</v>
      </c>
      <c r="AJ5" s="3" t="s">
        <v>1206</v>
      </c>
      <c r="AK5" s="3" t="s">
        <v>1206</v>
      </c>
      <c r="AL5" s="3" t="s">
        <v>896</v>
      </c>
      <c r="AM5" s="3" t="s">
        <v>896</v>
      </c>
      <c r="AN5" s="3" t="s">
        <v>121</v>
      </c>
      <c r="AO5" s="3" t="s">
        <v>121</v>
      </c>
      <c r="AP5" s="3" t="s">
        <v>86</v>
      </c>
      <c r="AQ5" s="3" t="s">
        <v>86</v>
      </c>
      <c r="AR5" s="3" t="s">
        <v>1920</v>
      </c>
      <c r="AS5" s="3" t="s">
        <v>1920</v>
      </c>
      <c r="AT5" s="3" t="s">
        <v>497</v>
      </c>
      <c r="AU5" s="3" t="s">
        <v>497</v>
      </c>
      <c r="AV5" s="8">
        <v>7.0000000000000007E-2</v>
      </c>
      <c r="AW5" s="8">
        <v>0.08</v>
      </c>
      <c r="AX5" s="8">
        <v>0.11</v>
      </c>
      <c r="AY5" s="8">
        <v>0.42</v>
      </c>
      <c r="AZ5" s="2"/>
    </row>
    <row r="6" spans="1:52" x14ac:dyDescent="0.2">
      <c r="D6" s="1" t="s">
        <v>4043</v>
      </c>
      <c r="E6" s="3" t="s">
        <v>76</v>
      </c>
      <c r="F6" s="3" t="s">
        <v>607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0.79513888888888884</v>
      </c>
      <c r="N6" s="3" t="s">
        <v>4044</v>
      </c>
      <c r="O6" s="2"/>
      <c r="P6" s="3" t="s">
        <v>253</v>
      </c>
      <c r="Q6" s="3" t="s">
        <v>83</v>
      </c>
      <c r="R6" s="3" t="s">
        <v>415</v>
      </c>
      <c r="S6" s="3" t="s">
        <v>83</v>
      </c>
      <c r="T6" s="3" t="s">
        <v>179</v>
      </c>
      <c r="U6" s="3" t="s">
        <v>83</v>
      </c>
      <c r="V6" s="3">
        <f>-(0.11 %)</f>
        <v>-1.1000000000000001E-3</v>
      </c>
      <c r="W6" s="3" t="s">
        <v>86</v>
      </c>
      <c r="X6" s="3" t="s">
        <v>3640</v>
      </c>
      <c r="Y6" s="3" t="s">
        <v>83</v>
      </c>
      <c r="Z6" s="3" t="s">
        <v>415</v>
      </c>
      <c r="AA6" s="3" t="s">
        <v>83</v>
      </c>
      <c r="AB6" s="3" t="s">
        <v>179</v>
      </c>
      <c r="AC6" s="3" t="s">
        <v>83</v>
      </c>
      <c r="AD6" s="3">
        <f>-(0.23 %)</f>
        <v>-2.3E-3</v>
      </c>
      <c r="AE6" s="3" t="s">
        <v>86</v>
      </c>
      <c r="AF6" s="3" t="s">
        <v>101</v>
      </c>
      <c r="AG6" s="3" t="s">
        <v>83</v>
      </c>
      <c r="AH6" s="3" t="s">
        <v>155</v>
      </c>
      <c r="AI6" s="3" t="s">
        <v>83</v>
      </c>
      <c r="AJ6" s="3" t="s">
        <v>325</v>
      </c>
      <c r="AK6" s="3" t="s">
        <v>325</v>
      </c>
      <c r="AL6" s="3" t="s">
        <v>703</v>
      </c>
      <c r="AM6" s="3" t="s">
        <v>703</v>
      </c>
      <c r="AN6" s="3" t="s">
        <v>179</v>
      </c>
      <c r="AO6" s="3" t="s">
        <v>179</v>
      </c>
      <c r="AP6" s="3" t="s">
        <v>86</v>
      </c>
      <c r="AQ6" s="3" t="s">
        <v>86</v>
      </c>
      <c r="AR6" s="3" t="s">
        <v>1920</v>
      </c>
      <c r="AS6" s="3" t="s">
        <v>1920</v>
      </c>
      <c r="AT6" s="3" t="s">
        <v>314</v>
      </c>
      <c r="AU6" s="3" t="s">
        <v>314</v>
      </c>
      <c r="AV6" s="8">
        <v>0</v>
      </c>
      <c r="AW6" s="8">
        <v>0.01</v>
      </c>
      <c r="AX6" s="8">
        <v>0.03</v>
      </c>
      <c r="AY6" s="8">
        <v>0.77</v>
      </c>
      <c r="AZ6" s="2"/>
    </row>
    <row r="7" spans="1:52" x14ac:dyDescent="0.2">
      <c r="D7" s="1" t="s">
        <v>409</v>
      </c>
      <c r="E7" s="3" t="s">
        <v>76</v>
      </c>
      <c r="F7" s="3" t="s">
        <v>4045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0.79583333333333339</v>
      </c>
      <c r="N7" s="3" t="s">
        <v>4046</v>
      </c>
      <c r="O7" s="2"/>
      <c r="P7" s="3" t="s">
        <v>408</v>
      </c>
      <c r="Q7" s="3" t="s">
        <v>764</v>
      </c>
      <c r="R7" s="3" t="s">
        <v>1091</v>
      </c>
      <c r="S7" s="3" t="s">
        <v>373</v>
      </c>
      <c r="T7" s="3" t="s">
        <v>288</v>
      </c>
      <c r="U7" s="3" t="s">
        <v>133</v>
      </c>
      <c r="V7" s="3" t="s">
        <v>4047</v>
      </c>
      <c r="W7" s="3" t="s">
        <v>4048</v>
      </c>
      <c r="X7" s="3" t="s">
        <v>1850</v>
      </c>
      <c r="Y7" s="3" t="s">
        <v>4049</v>
      </c>
      <c r="Z7" s="3" t="s">
        <v>1069</v>
      </c>
      <c r="AA7" s="3" t="s">
        <v>221</v>
      </c>
      <c r="AB7" s="3" t="s">
        <v>906</v>
      </c>
      <c r="AC7" s="3" t="s">
        <v>132</v>
      </c>
      <c r="AD7" s="3" t="s">
        <v>4050</v>
      </c>
      <c r="AE7" s="3" t="s">
        <v>4051</v>
      </c>
      <c r="AF7" s="3" t="s">
        <v>290</v>
      </c>
      <c r="AG7" s="3" t="s">
        <v>154</v>
      </c>
      <c r="AH7" s="3" t="s">
        <v>362</v>
      </c>
      <c r="AI7" s="3" t="s">
        <v>1592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0.04</v>
      </c>
      <c r="AW7" s="8">
        <v>0.05</v>
      </c>
      <c r="AX7" s="8">
        <v>0.06</v>
      </c>
      <c r="AY7" s="8">
        <v>0.4</v>
      </c>
      <c r="AZ7" s="2"/>
    </row>
    <row r="8" spans="1:52" x14ac:dyDescent="0.2">
      <c r="D8" s="1" t="s">
        <v>2342</v>
      </c>
      <c r="E8" s="3" t="s">
        <v>76</v>
      </c>
      <c r="F8" s="3" t="s">
        <v>4052</v>
      </c>
      <c r="G8" s="3" t="s">
        <v>130</v>
      </c>
      <c r="H8" s="2"/>
      <c r="I8" s="2"/>
      <c r="J8" s="2"/>
      <c r="K8" s="3" t="s">
        <v>79</v>
      </c>
      <c r="L8" s="3" t="s">
        <v>80</v>
      </c>
      <c r="M8" s="6">
        <v>0.79652777777777783</v>
      </c>
      <c r="N8" s="3" t="s">
        <v>4053</v>
      </c>
      <c r="O8" s="2"/>
      <c r="P8" s="3" t="s">
        <v>987</v>
      </c>
      <c r="Q8" s="3" t="s">
        <v>83</v>
      </c>
      <c r="R8" s="3" t="s">
        <v>922</v>
      </c>
      <c r="S8" s="3" t="s">
        <v>83</v>
      </c>
      <c r="T8" s="3" t="s">
        <v>179</v>
      </c>
      <c r="U8" s="3" t="s">
        <v>83</v>
      </c>
      <c r="V8" s="3" t="s">
        <v>4054</v>
      </c>
      <c r="W8" s="3" t="s">
        <v>86</v>
      </c>
      <c r="X8" s="3" t="s">
        <v>4055</v>
      </c>
      <c r="Y8" s="3" t="s">
        <v>83</v>
      </c>
      <c r="Z8" s="3" t="s">
        <v>1328</v>
      </c>
      <c r="AA8" s="3" t="s">
        <v>83</v>
      </c>
      <c r="AB8" s="3" t="s">
        <v>357</v>
      </c>
      <c r="AC8" s="3" t="s">
        <v>83</v>
      </c>
      <c r="AD8" s="3" t="s">
        <v>4056</v>
      </c>
      <c r="AE8" s="3" t="s">
        <v>86</v>
      </c>
      <c r="AF8" s="3" t="s">
        <v>290</v>
      </c>
      <c r="AG8" s="3" t="s">
        <v>83</v>
      </c>
      <c r="AH8" s="3" t="s">
        <v>1429</v>
      </c>
      <c r="AI8" s="3" t="s">
        <v>83</v>
      </c>
      <c r="AJ8" s="3" t="s">
        <v>414</v>
      </c>
      <c r="AK8" s="3" t="s">
        <v>414</v>
      </c>
      <c r="AL8" s="3" t="s">
        <v>2990</v>
      </c>
      <c r="AM8" s="3" t="s">
        <v>2990</v>
      </c>
      <c r="AN8" s="3" t="s">
        <v>112</v>
      </c>
      <c r="AO8" s="3" t="s">
        <v>112</v>
      </c>
      <c r="AP8" s="3" t="s">
        <v>86</v>
      </c>
      <c r="AQ8" s="3" t="s">
        <v>86</v>
      </c>
      <c r="AR8" s="3" t="s">
        <v>4057</v>
      </c>
      <c r="AS8" s="3" t="s">
        <v>4057</v>
      </c>
      <c r="AT8" s="3" t="s">
        <v>335</v>
      </c>
      <c r="AU8" s="3" t="s">
        <v>335</v>
      </c>
      <c r="AV8" s="8">
        <v>0.02</v>
      </c>
      <c r="AW8" s="8">
        <v>0.04</v>
      </c>
      <c r="AX8" s="8">
        <v>0.08</v>
      </c>
      <c r="AY8" s="8">
        <v>0.28000000000000003</v>
      </c>
      <c r="AZ8" s="2"/>
    </row>
    <row r="9" spans="1:52" x14ac:dyDescent="0.2">
      <c r="D9" s="1" t="s">
        <v>4058</v>
      </c>
      <c r="E9" s="3" t="s">
        <v>76</v>
      </c>
      <c r="F9" s="3" t="s">
        <v>173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0.80208333333333337</v>
      </c>
      <c r="N9" s="3" t="s">
        <v>4059</v>
      </c>
      <c r="O9" s="2"/>
      <c r="P9" s="3" t="s">
        <v>103</v>
      </c>
      <c r="Q9" s="3" t="s">
        <v>143</v>
      </c>
      <c r="R9" s="3" t="s">
        <v>388</v>
      </c>
      <c r="S9" s="3" t="s">
        <v>391</v>
      </c>
      <c r="T9" s="3" t="s">
        <v>186</v>
      </c>
      <c r="U9" s="3" t="s">
        <v>135</v>
      </c>
      <c r="V9" s="3" t="s">
        <v>4029</v>
      </c>
      <c r="W9" s="3" t="s">
        <v>4060</v>
      </c>
      <c r="X9" s="3" t="s">
        <v>3088</v>
      </c>
      <c r="Y9" s="3" t="s">
        <v>4061</v>
      </c>
      <c r="Z9" s="3" t="s">
        <v>285</v>
      </c>
      <c r="AA9" s="3" t="s">
        <v>380</v>
      </c>
      <c r="AB9" s="3" t="s">
        <v>186</v>
      </c>
      <c r="AC9" s="3" t="s">
        <v>138</v>
      </c>
      <c r="AD9" s="3" t="s">
        <v>4062</v>
      </c>
      <c r="AE9" s="3" t="s">
        <v>4063</v>
      </c>
      <c r="AF9" s="3" t="s">
        <v>101</v>
      </c>
      <c r="AG9" s="3" t="s">
        <v>290</v>
      </c>
      <c r="AH9" s="3" t="s">
        <v>313</v>
      </c>
      <c r="AI9" s="3" t="s">
        <v>2000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0.04</v>
      </c>
      <c r="AW9" s="8">
        <v>0.05</v>
      </c>
      <c r="AX9" s="8">
        <v>7.0000000000000007E-2</v>
      </c>
      <c r="AY9" s="8">
        <v>0.14000000000000001</v>
      </c>
      <c r="AZ9" s="2"/>
    </row>
    <row r="10" spans="1:52" x14ac:dyDescent="0.2">
      <c r="D10" s="1" t="s">
        <v>1857</v>
      </c>
      <c r="E10" s="3" t="s">
        <v>76</v>
      </c>
      <c r="F10" s="3" t="s">
        <v>4064</v>
      </c>
      <c r="G10" s="3" t="s">
        <v>78</v>
      </c>
      <c r="H10" s="2"/>
      <c r="I10" s="2"/>
      <c r="J10" s="2"/>
      <c r="K10" s="3" t="s">
        <v>79</v>
      </c>
      <c r="L10" s="3" t="s">
        <v>80</v>
      </c>
      <c r="M10" s="6">
        <v>0.80347222222222225</v>
      </c>
      <c r="N10" s="3" t="s">
        <v>4065</v>
      </c>
      <c r="O10" s="2"/>
      <c r="P10" s="3" t="s">
        <v>363</v>
      </c>
      <c r="Q10" s="3" t="s">
        <v>1012</v>
      </c>
      <c r="R10" s="3" t="s">
        <v>105</v>
      </c>
      <c r="S10" s="3" t="s">
        <v>192</v>
      </c>
      <c r="T10" s="3" t="s">
        <v>112</v>
      </c>
      <c r="U10" s="3" t="s">
        <v>529</v>
      </c>
      <c r="V10" s="3">
        <f>-(0.67 %)</f>
        <v>-6.7000000000000002E-3</v>
      </c>
      <c r="W10" s="3" t="s">
        <v>86</v>
      </c>
      <c r="X10" s="3" t="s">
        <v>2422</v>
      </c>
      <c r="Y10" s="3" t="s">
        <v>83</v>
      </c>
      <c r="Z10" s="3" t="s">
        <v>105</v>
      </c>
      <c r="AA10" s="3" t="s">
        <v>295</v>
      </c>
      <c r="AB10" s="3" t="s">
        <v>121</v>
      </c>
      <c r="AC10" s="3" t="s">
        <v>392</v>
      </c>
      <c r="AD10" s="3" t="s">
        <v>4066</v>
      </c>
      <c r="AE10" s="3" t="s">
        <v>86</v>
      </c>
      <c r="AF10" s="3" t="s">
        <v>101</v>
      </c>
      <c r="AG10" s="3" t="s">
        <v>83</v>
      </c>
      <c r="AH10" s="3" t="s">
        <v>155</v>
      </c>
      <c r="AI10" s="3" t="s">
        <v>83</v>
      </c>
      <c r="AJ10" s="3" t="s">
        <v>143</v>
      </c>
      <c r="AK10" s="3" t="s">
        <v>143</v>
      </c>
      <c r="AL10" s="3" t="s">
        <v>703</v>
      </c>
      <c r="AM10" s="3" t="s">
        <v>703</v>
      </c>
      <c r="AN10" s="3" t="s">
        <v>133</v>
      </c>
      <c r="AO10" s="3" t="s">
        <v>133</v>
      </c>
      <c r="AP10" s="3" t="s">
        <v>86</v>
      </c>
      <c r="AQ10" s="3" t="s">
        <v>86</v>
      </c>
      <c r="AR10" s="3" t="s">
        <v>1920</v>
      </c>
      <c r="AS10" s="3" t="s">
        <v>1920</v>
      </c>
      <c r="AT10" s="3" t="s">
        <v>102</v>
      </c>
      <c r="AU10" s="3" t="s">
        <v>102</v>
      </c>
      <c r="AV10" s="8">
        <v>0.02</v>
      </c>
      <c r="AW10" s="8">
        <v>0.02</v>
      </c>
      <c r="AX10" s="8">
        <v>0.03</v>
      </c>
      <c r="AY10" s="8">
        <v>0.12</v>
      </c>
      <c r="AZ10" s="2"/>
    </row>
    <row r="11" spans="1:52" x14ac:dyDescent="0.2">
      <c r="D11" s="1" t="s">
        <v>2868</v>
      </c>
      <c r="E11" s="3" t="s">
        <v>76</v>
      </c>
      <c r="F11" s="3" t="s">
        <v>2869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0.8041666666666667</v>
      </c>
      <c r="N11" s="3" t="s">
        <v>4067</v>
      </c>
      <c r="O11" s="2"/>
      <c r="P11" s="3" t="s">
        <v>757</v>
      </c>
      <c r="Q11" s="3" t="s">
        <v>294</v>
      </c>
      <c r="R11" s="3" t="s">
        <v>331</v>
      </c>
      <c r="S11" s="3" t="s">
        <v>260</v>
      </c>
      <c r="T11" s="3" t="s">
        <v>133</v>
      </c>
      <c r="U11" s="3" t="s">
        <v>529</v>
      </c>
      <c r="V11" s="3">
        <f>-(0.34 %)</f>
        <v>-3.4000000000000002E-3</v>
      </c>
      <c r="W11" s="3" t="s">
        <v>86</v>
      </c>
      <c r="X11" s="3" t="s">
        <v>4068</v>
      </c>
      <c r="Y11" s="3" t="s">
        <v>1966</v>
      </c>
      <c r="Z11" s="3" t="s">
        <v>504</v>
      </c>
      <c r="AA11" s="3" t="s">
        <v>630</v>
      </c>
      <c r="AB11" s="3" t="s">
        <v>186</v>
      </c>
      <c r="AC11" s="3" t="s">
        <v>420</v>
      </c>
      <c r="AD11" s="3" t="s">
        <v>1698</v>
      </c>
      <c r="AE11" s="3" t="s">
        <v>86</v>
      </c>
      <c r="AF11" s="3" t="s">
        <v>913</v>
      </c>
      <c r="AG11" s="3" t="s">
        <v>83</v>
      </c>
      <c r="AH11" s="3" t="s">
        <v>1583</v>
      </c>
      <c r="AI11" s="3" t="s">
        <v>83</v>
      </c>
      <c r="AJ11" s="3" t="s">
        <v>1511</v>
      </c>
      <c r="AK11" s="3" t="s">
        <v>1511</v>
      </c>
      <c r="AL11" s="3" t="s">
        <v>356</v>
      </c>
      <c r="AM11" s="3" t="s">
        <v>356</v>
      </c>
      <c r="AN11" s="3" t="s">
        <v>186</v>
      </c>
      <c r="AO11" s="3" t="s">
        <v>186</v>
      </c>
      <c r="AP11" s="3" t="s">
        <v>86</v>
      </c>
      <c r="AQ11" s="3" t="s">
        <v>86</v>
      </c>
      <c r="AR11" s="3" t="s">
        <v>1920</v>
      </c>
      <c r="AS11" s="3" t="s">
        <v>1920</v>
      </c>
      <c r="AT11" s="3" t="s">
        <v>102</v>
      </c>
      <c r="AU11" s="3" t="s">
        <v>102</v>
      </c>
      <c r="AV11" s="8">
        <v>0.03</v>
      </c>
      <c r="AW11" s="8">
        <v>0.04</v>
      </c>
      <c r="AX11" s="8">
        <v>7.0000000000000007E-2</v>
      </c>
      <c r="AY11" s="8">
        <v>0.22</v>
      </c>
      <c r="AZ11" s="2"/>
    </row>
    <row r="12" spans="1:52" x14ac:dyDescent="0.2">
      <c r="D12" s="1" t="s">
        <v>4069</v>
      </c>
      <c r="E12" s="3" t="s">
        <v>76</v>
      </c>
      <c r="F12" s="3" t="s">
        <v>88</v>
      </c>
      <c r="G12" s="3" t="s">
        <v>78</v>
      </c>
      <c r="H12" s="2"/>
      <c r="I12" s="2"/>
      <c r="J12" s="2"/>
      <c r="K12" s="3" t="s">
        <v>79</v>
      </c>
      <c r="L12" s="3" t="s">
        <v>80</v>
      </c>
      <c r="M12" s="6">
        <v>0.80486111111111114</v>
      </c>
      <c r="N12" s="3" t="s">
        <v>4070</v>
      </c>
      <c r="O12" s="2"/>
      <c r="P12" s="3" t="s">
        <v>83</v>
      </c>
      <c r="Q12" s="3" t="s">
        <v>83</v>
      </c>
      <c r="R12" s="3" t="s">
        <v>83</v>
      </c>
      <c r="S12" s="3" t="s">
        <v>83</v>
      </c>
      <c r="T12" s="3" t="s">
        <v>83</v>
      </c>
      <c r="U12" s="3" t="s">
        <v>83</v>
      </c>
      <c r="V12" s="3" t="s">
        <v>86</v>
      </c>
      <c r="W12" s="3" t="s">
        <v>86</v>
      </c>
      <c r="X12" s="3" t="s">
        <v>2327</v>
      </c>
      <c r="Y12" s="3" t="s">
        <v>83</v>
      </c>
      <c r="Z12" s="3" t="s">
        <v>434</v>
      </c>
      <c r="AA12" s="3" t="s">
        <v>83</v>
      </c>
      <c r="AB12" s="3" t="s">
        <v>146</v>
      </c>
      <c r="AC12" s="3" t="s">
        <v>83</v>
      </c>
      <c r="AD12" s="3" t="s">
        <v>86</v>
      </c>
      <c r="AE12" s="3" t="s">
        <v>86</v>
      </c>
      <c r="AF12" s="3" t="s">
        <v>101</v>
      </c>
      <c r="AG12" s="3" t="s">
        <v>83</v>
      </c>
      <c r="AH12" s="3" t="s">
        <v>155</v>
      </c>
      <c r="AI12" s="3" t="s">
        <v>83</v>
      </c>
      <c r="AJ12" s="3" t="s">
        <v>83</v>
      </c>
      <c r="AK12" s="3" t="s">
        <v>83</v>
      </c>
      <c r="AL12" s="3" t="s">
        <v>83</v>
      </c>
      <c r="AM12" s="3" t="s">
        <v>83</v>
      </c>
      <c r="AN12" s="3" t="s">
        <v>83</v>
      </c>
      <c r="AO12" s="3" t="s">
        <v>83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83</v>
      </c>
      <c r="AU12" s="3" t="s">
        <v>83</v>
      </c>
      <c r="AV12" s="8">
        <v>0</v>
      </c>
      <c r="AW12" s="8">
        <v>0</v>
      </c>
      <c r="AX12" s="8">
        <v>0</v>
      </c>
      <c r="AY12" s="8">
        <v>0</v>
      </c>
      <c r="AZ12" s="2"/>
    </row>
    <row r="13" spans="1:52" x14ac:dyDescent="0.2">
      <c r="D13" s="1" t="s">
        <v>2938</v>
      </c>
      <c r="E13" s="3" t="s">
        <v>76</v>
      </c>
      <c r="F13" s="3" t="s">
        <v>564</v>
      </c>
      <c r="G13" s="3" t="s">
        <v>468</v>
      </c>
      <c r="H13" s="2"/>
      <c r="I13" s="2"/>
      <c r="J13" s="2"/>
      <c r="K13" s="3" t="s">
        <v>79</v>
      </c>
      <c r="L13" s="3" t="s">
        <v>80</v>
      </c>
      <c r="M13" s="6">
        <v>0.80625000000000002</v>
      </c>
      <c r="N13" s="3" t="s">
        <v>4071</v>
      </c>
      <c r="O13" s="2"/>
      <c r="P13" s="3" t="s">
        <v>248</v>
      </c>
      <c r="Q13" s="3" t="s">
        <v>83</v>
      </c>
      <c r="R13" s="3" t="s">
        <v>1641</v>
      </c>
      <c r="S13" s="3" t="s">
        <v>83</v>
      </c>
      <c r="T13" s="3" t="s">
        <v>133</v>
      </c>
      <c r="U13" s="3" t="s">
        <v>83</v>
      </c>
      <c r="V13" s="3" t="s">
        <v>4072</v>
      </c>
      <c r="W13" s="3" t="s">
        <v>86</v>
      </c>
      <c r="X13" s="3" t="s">
        <v>3199</v>
      </c>
      <c r="Y13" s="3" t="s">
        <v>1377</v>
      </c>
      <c r="Z13" s="3" t="s">
        <v>4073</v>
      </c>
      <c r="AA13" s="3" t="s">
        <v>4073</v>
      </c>
      <c r="AB13" s="3" t="s">
        <v>121</v>
      </c>
      <c r="AC13" s="3" t="s">
        <v>115</v>
      </c>
      <c r="AD13" s="3" t="s">
        <v>4074</v>
      </c>
      <c r="AE13" s="3" t="s">
        <v>4075</v>
      </c>
      <c r="AF13" s="3" t="s">
        <v>101</v>
      </c>
      <c r="AG13" s="3" t="s">
        <v>117</v>
      </c>
      <c r="AH13" s="3" t="s">
        <v>393</v>
      </c>
      <c r="AI13" s="3" t="s">
        <v>314</v>
      </c>
      <c r="AJ13" s="3" t="s">
        <v>157</v>
      </c>
      <c r="AK13" s="3" t="s">
        <v>157</v>
      </c>
      <c r="AL13" s="3" t="s">
        <v>1378</v>
      </c>
      <c r="AM13" s="3" t="s">
        <v>1378</v>
      </c>
      <c r="AN13" s="3" t="s">
        <v>132</v>
      </c>
      <c r="AO13" s="3" t="s">
        <v>132</v>
      </c>
      <c r="AP13" s="3" t="s">
        <v>86</v>
      </c>
      <c r="AQ13" s="3" t="s">
        <v>86</v>
      </c>
      <c r="AR13" s="3" t="s">
        <v>1920</v>
      </c>
      <c r="AS13" s="3" t="s">
        <v>1920</v>
      </c>
      <c r="AT13" s="3" t="s">
        <v>393</v>
      </c>
      <c r="AU13" s="3" t="s">
        <v>393</v>
      </c>
      <c r="AV13" s="8">
        <v>0.11</v>
      </c>
      <c r="AW13" s="8">
        <v>0.16</v>
      </c>
      <c r="AX13" s="8">
        <v>0.23</v>
      </c>
      <c r="AY13" s="8">
        <v>0.53</v>
      </c>
      <c r="AZ13" s="2"/>
    </row>
    <row r="14" spans="1:52" x14ac:dyDescent="0.2">
      <c r="D14" s="1" t="s">
        <v>4076</v>
      </c>
      <c r="E14" s="3" t="s">
        <v>76</v>
      </c>
      <c r="F14" s="3" t="s">
        <v>292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0.80625000000000002</v>
      </c>
      <c r="N14" s="3" t="s">
        <v>4077</v>
      </c>
      <c r="O14" s="2"/>
      <c r="P14" s="3" t="s">
        <v>925</v>
      </c>
      <c r="Q14" s="3" t="s">
        <v>83</v>
      </c>
      <c r="R14" s="3" t="s">
        <v>906</v>
      </c>
      <c r="S14" s="3" t="s">
        <v>83</v>
      </c>
      <c r="T14" s="3" t="s">
        <v>186</v>
      </c>
      <c r="U14" s="3" t="s">
        <v>83</v>
      </c>
      <c r="V14" s="3">
        <f>-(0.14 %)</f>
        <v>-1.4000000000000002E-3</v>
      </c>
      <c r="W14" s="3" t="s">
        <v>86</v>
      </c>
      <c r="X14" s="3" t="s">
        <v>3453</v>
      </c>
      <c r="Y14" s="3" t="s">
        <v>83</v>
      </c>
      <c r="Z14" s="3" t="s">
        <v>857</v>
      </c>
      <c r="AA14" s="3" t="s">
        <v>83</v>
      </c>
      <c r="AB14" s="3" t="s">
        <v>179</v>
      </c>
      <c r="AC14" s="3" t="s">
        <v>83</v>
      </c>
      <c r="AD14" s="3">
        <f>-(0.19 %)</f>
        <v>-1.9E-3</v>
      </c>
      <c r="AE14" s="3" t="s">
        <v>86</v>
      </c>
      <c r="AF14" s="3" t="s">
        <v>1225</v>
      </c>
      <c r="AG14" s="3" t="s">
        <v>83</v>
      </c>
      <c r="AH14" s="3" t="s">
        <v>314</v>
      </c>
      <c r="AI14" s="3" t="s">
        <v>83</v>
      </c>
      <c r="AJ14" s="3" t="s">
        <v>167</v>
      </c>
      <c r="AK14" s="3" t="s">
        <v>167</v>
      </c>
      <c r="AL14" s="3" t="s">
        <v>1200</v>
      </c>
      <c r="AM14" s="3" t="s">
        <v>1200</v>
      </c>
      <c r="AN14" s="3" t="s">
        <v>194</v>
      </c>
      <c r="AO14" s="3" t="s">
        <v>194</v>
      </c>
      <c r="AP14" s="3" t="s">
        <v>86</v>
      </c>
      <c r="AQ14" s="3" t="s">
        <v>86</v>
      </c>
      <c r="AR14" s="3" t="s">
        <v>4057</v>
      </c>
      <c r="AS14" s="3" t="s">
        <v>4057</v>
      </c>
      <c r="AT14" s="3" t="s">
        <v>313</v>
      </c>
      <c r="AU14" s="3" t="s">
        <v>313</v>
      </c>
      <c r="AV14" s="8">
        <v>0</v>
      </c>
      <c r="AW14" s="8">
        <v>0.01</v>
      </c>
      <c r="AX14" s="8">
        <v>0.01</v>
      </c>
      <c r="AY14" s="8">
        <v>0.23</v>
      </c>
      <c r="AZ14" s="2"/>
    </row>
    <row r="15" spans="1:52" x14ac:dyDescent="0.2">
      <c r="D15" s="1" t="s">
        <v>2603</v>
      </c>
      <c r="E15" s="3" t="s">
        <v>76</v>
      </c>
      <c r="F15" s="3" t="s">
        <v>173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0.80625000000000002</v>
      </c>
      <c r="N15" s="3" t="s">
        <v>4078</v>
      </c>
      <c r="O15" s="2"/>
      <c r="P15" s="3" t="s">
        <v>634</v>
      </c>
      <c r="Q15" s="3" t="s">
        <v>191</v>
      </c>
      <c r="R15" s="3" t="s">
        <v>605</v>
      </c>
      <c r="S15" s="3" t="s">
        <v>747</v>
      </c>
      <c r="T15" s="3" t="s">
        <v>186</v>
      </c>
      <c r="U15" s="3" t="s">
        <v>133</v>
      </c>
      <c r="V15" s="3" t="s">
        <v>4079</v>
      </c>
      <c r="W15" s="3">
        <f>-(0.8 %)</f>
        <v>-8.0000000000000002E-3</v>
      </c>
      <c r="X15" s="3" t="s">
        <v>1666</v>
      </c>
      <c r="Y15" s="3" t="s">
        <v>83</v>
      </c>
      <c r="Z15" s="3" t="s">
        <v>387</v>
      </c>
      <c r="AA15" s="3" t="s">
        <v>83</v>
      </c>
      <c r="AB15" s="3" t="s">
        <v>186</v>
      </c>
      <c r="AC15" s="3" t="s">
        <v>83</v>
      </c>
      <c r="AD15" s="3" t="s">
        <v>4080</v>
      </c>
      <c r="AE15" s="3" t="s">
        <v>86</v>
      </c>
      <c r="AF15" s="3" t="s">
        <v>1544</v>
      </c>
      <c r="AG15" s="3" t="s">
        <v>83</v>
      </c>
      <c r="AH15" s="3" t="s">
        <v>314</v>
      </c>
      <c r="AI15" s="3" t="s">
        <v>83</v>
      </c>
      <c r="AJ15" s="3" t="s">
        <v>1347</v>
      </c>
      <c r="AK15" s="3" t="s">
        <v>1347</v>
      </c>
      <c r="AL15" s="3" t="s">
        <v>387</v>
      </c>
      <c r="AM15" s="3" t="s">
        <v>387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1920</v>
      </c>
      <c r="AS15" s="3" t="s">
        <v>1920</v>
      </c>
      <c r="AT15" s="3" t="s">
        <v>139</v>
      </c>
      <c r="AU15" s="3" t="s">
        <v>139</v>
      </c>
      <c r="AV15" s="8">
        <v>0.01</v>
      </c>
      <c r="AW15" s="8">
        <v>0.02</v>
      </c>
      <c r="AX15" s="8">
        <v>0.03</v>
      </c>
      <c r="AY15" s="8">
        <v>0.19</v>
      </c>
      <c r="AZ15" s="2"/>
    </row>
    <row r="16" spans="1:52" x14ac:dyDescent="0.2">
      <c r="D16" s="1" t="s">
        <v>768</v>
      </c>
      <c r="E16" s="3" t="s">
        <v>76</v>
      </c>
      <c r="F16" s="3" t="s">
        <v>2462</v>
      </c>
      <c r="G16" s="3" t="s">
        <v>78</v>
      </c>
      <c r="H16" s="2"/>
      <c r="I16" s="2"/>
      <c r="J16" s="2"/>
      <c r="K16" s="3" t="s">
        <v>79</v>
      </c>
      <c r="L16" s="3" t="s">
        <v>80</v>
      </c>
      <c r="M16" s="6">
        <v>0.80694444444444446</v>
      </c>
      <c r="N16" s="3" t="s">
        <v>4081</v>
      </c>
      <c r="O16" s="2"/>
      <c r="P16" s="3" t="s">
        <v>190</v>
      </c>
      <c r="Q16" s="3" t="s">
        <v>83</v>
      </c>
      <c r="R16" s="3" t="s">
        <v>2743</v>
      </c>
      <c r="S16" s="3" t="s">
        <v>83</v>
      </c>
      <c r="T16" s="3" t="s">
        <v>721</v>
      </c>
      <c r="U16" s="3" t="s">
        <v>83</v>
      </c>
      <c r="V16" s="3" t="s">
        <v>4082</v>
      </c>
      <c r="W16" s="3" t="s">
        <v>86</v>
      </c>
      <c r="X16" s="3" t="s">
        <v>1847</v>
      </c>
      <c r="Y16" s="3" t="s">
        <v>4083</v>
      </c>
      <c r="Z16" s="3" t="s">
        <v>2693</v>
      </c>
      <c r="AA16" s="3" t="s">
        <v>4084</v>
      </c>
      <c r="AB16" s="3" t="s">
        <v>498</v>
      </c>
      <c r="AC16" s="3" t="s">
        <v>4085</v>
      </c>
      <c r="AD16" s="3" t="s">
        <v>4086</v>
      </c>
      <c r="AE16" s="3" t="s">
        <v>4087</v>
      </c>
      <c r="AF16" s="3" t="s">
        <v>101</v>
      </c>
      <c r="AG16" s="3" t="s">
        <v>83</v>
      </c>
      <c r="AH16" s="3" t="s">
        <v>432</v>
      </c>
      <c r="AI16" s="3" t="s">
        <v>432</v>
      </c>
      <c r="AJ16" s="3" t="s">
        <v>634</v>
      </c>
      <c r="AK16" s="3" t="s">
        <v>634</v>
      </c>
      <c r="AL16" s="3" t="s">
        <v>4088</v>
      </c>
      <c r="AM16" s="3" t="s">
        <v>4088</v>
      </c>
      <c r="AN16" s="3" t="s">
        <v>500</v>
      </c>
      <c r="AO16" s="3" t="s">
        <v>500</v>
      </c>
      <c r="AP16" s="3" t="s">
        <v>86</v>
      </c>
      <c r="AQ16" s="3" t="s">
        <v>86</v>
      </c>
      <c r="AR16" s="3" t="s">
        <v>1920</v>
      </c>
      <c r="AS16" s="3" t="s">
        <v>1920</v>
      </c>
      <c r="AT16" s="3" t="s">
        <v>139</v>
      </c>
      <c r="AU16" s="3" t="s">
        <v>139</v>
      </c>
      <c r="AV16" s="8">
        <v>0.05</v>
      </c>
      <c r="AW16" s="8">
        <v>0.06</v>
      </c>
      <c r="AX16" s="8">
        <v>0.08</v>
      </c>
      <c r="AY16" s="8">
        <v>0.31</v>
      </c>
      <c r="AZ16" s="2"/>
    </row>
    <row r="17" spans="4:52" x14ac:dyDescent="0.2">
      <c r="D17" s="1" t="s">
        <v>2226</v>
      </c>
      <c r="E17" s="3" t="s">
        <v>76</v>
      </c>
      <c r="F17" s="3" t="s">
        <v>3820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0.80972222222222223</v>
      </c>
      <c r="N17" s="3" t="s">
        <v>4089</v>
      </c>
      <c r="O17" s="2"/>
      <c r="P17" s="3" t="s">
        <v>1230</v>
      </c>
      <c r="Q17" s="3" t="s">
        <v>97</v>
      </c>
      <c r="R17" s="3" t="s">
        <v>178</v>
      </c>
      <c r="S17" s="3" t="s">
        <v>185</v>
      </c>
      <c r="T17" s="3" t="s">
        <v>186</v>
      </c>
      <c r="U17" s="3" t="s">
        <v>112</v>
      </c>
      <c r="V17" s="3">
        <f>-(0.06 %)</f>
        <v>-5.9999999999999995E-4</v>
      </c>
      <c r="W17" s="3">
        <f>-(0.23 %)</f>
        <v>-2.3E-3</v>
      </c>
      <c r="X17" s="3" t="s">
        <v>2501</v>
      </c>
      <c r="Y17" s="3" t="s">
        <v>1321</v>
      </c>
      <c r="Z17" s="3" t="s">
        <v>178</v>
      </c>
      <c r="AA17" s="3" t="s">
        <v>896</v>
      </c>
      <c r="AB17" s="3" t="s">
        <v>186</v>
      </c>
      <c r="AC17" s="3" t="s">
        <v>529</v>
      </c>
      <c r="AD17" s="3">
        <f>-(0.03 %)</f>
        <v>-2.9999999999999997E-4</v>
      </c>
      <c r="AE17" s="3">
        <f>-(0.42 %)</f>
        <v>-4.1999999999999997E-3</v>
      </c>
      <c r="AF17" s="3" t="s">
        <v>465</v>
      </c>
      <c r="AG17" s="3" t="s">
        <v>465</v>
      </c>
      <c r="AH17" s="3" t="s">
        <v>118</v>
      </c>
      <c r="AI17" s="3" t="s">
        <v>1334</v>
      </c>
      <c r="AJ17" s="3" t="s">
        <v>1012</v>
      </c>
      <c r="AK17" s="3" t="s">
        <v>1012</v>
      </c>
      <c r="AL17" s="3" t="s">
        <v>178</v>
      </c>
      <c r="AM17" s="3" t="s">
        <v>178</v>
      </c>
      <c r="AN17" s="3" t="s">
        <v>179</v>
      </c>
      <c r="AO17" s="3" t="s">
        <v>179</v>
      </c>
      <c r="AP17" s="3" t="s">
        <v>86</v>
      </c>
      <c r="AQ17" s="3" t="s">
        <v>86</v>
      </c>
      <c r="AR17" s="3" t="s">
        <v>4057</v>
      </c>
      <c r="AS17" s="3" t="s">
        <v>4057</v>
      </c>
      <c r="AT17" s="3" t="s">
        <v>335</v>
      </c>
      <c r="AU17" s="3" t="s">
        <v>335</v>
      </c>
      <c r="AV17" s="8">
        <v>0.09</v>
      </c>
      <c r="AW17" s="8">
        <v>0.14000000000000001</v>
      </c>
      <c r="AX17" s="8">
        <v>0.21</v>
      </c>
      <c r="AY17" s="8">
        <v>0.32</v>
      </c>
      <c r="AZ17" s="2"/>
    </row>
    <row r="18" spans="4:52" x14ac:dyDescent="0.2">
      <c r="D18" s="1" t="s">
        <v>1122</v>
      </c>
      <c r="E18" s="3" t="s">
        <v>76</v>
      </c>
      <c r="F18" s="3" t="s">
        <v>4090</v>
      </c>
      <c r="G18" s="3" t="s">
        <v>78</v>
      </c>
      <c r="H18" s="2"/>
      <c r="I18" s="2"/>
      <c r="J18" s="2"/>
      <c r="K18" s="3" t="s">
        <v>79</v>
      </c>
      <c r="L18" s="3" t="s">
        <v>80</v>
      </c>
      <c r="M18" s="6">
        <v>0.80972222222222223</v>
      </c>
      <c r="N18" s="3" t="s">
        <v>4091</v>
      </c>
      <c r="O18" s="2"/>
      <c r="P18" s="3" t="s">
        <v>1054</v>
      </c>
      <c r="Q18" s="3" t="s">
        <v>83</v>
      </c>
      <c r="R18" s="3" t="s">
        <v>166</v>
      </c>
      <c r="S18" s="3" t="s">
        <v>83</v>
      </c>
      <c r="T18" s="3" t="s">
        <v>353</v>
      </c>
      <c r="U18" s="3" t="s">
        <v>83</v>
      </c>
      <c r="V18" s="3" t="s">
        <v>3921</v>
      </c>
      <c r="W18" s="3" t="s">
        <v>86</v>
      </c>
      <c r="X18" s="3" t="s">
        <v>2825</v>
      </c>
      <c r="Y18" s="3" t="s">
        <v>1693</v>
      </c>
      <c r="Z18" s="3" t="s">
        <v>906</v>
      </c>
      <c r="AA18" s="3" t="s">
        <v>1063</v>
      </c>
      <c r="AB18" s="3" t="s">
        <v>721</v>
      </c>
      <c r="AC18" s="3" t="s">
        <v>126</v>
      </c>
      <c r="AD18" s="3" t="s">
        <v>2041</v>
      </c>
      <c r="AE18" s="3" t="s">
        <v>4092</v>
      </c>
      <c r="AF18" s="3" t="s">
        <v>290</v>
      </c>
      <c r="AG18" s="3" t="s">
        <v>913</v>
      </c>
      <c r="AH18" s="3" t="s">
        <v>313</v>
      </c>
      <c r="AI18" s="3" t="s">
        <v>118</v>
      </c>
      <c r="AJ18" s="3" t="s">
        <v>83</v>
      </c>
      <c r="AK18" s="3" t="s">
        <v>83</v>
      </c>
      <c r="AL18" s="3" t="s">
        <v>83</v>
      </c>
      <c r="AM18" s="3" t="s">
        <v>83</v>
      </c>
      <c r="AN18" s="3" t="s">
        <v>83</v>
      </c>
      <c r="AO18" s="3" t="s">
        <v>83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83</v>
      </c>
      <c r="AU18" s="3" t="s">
        <v>83</v>
      </c>
      <c r="AV18" s="8">
        <v>0.05</v>
      </c>
      <c r="AW18" s="8">
        <v>0.11</v>
      </c>
      <c r="AX18" s="8">
        <v>0.18</v>
      </c>
      <c r="AY18" s="8">
        <v>0.56999999999999995</v>
      </c>
      <c r="AZ18" s="2"/>
    </row>
    <row r="19" spans="4:52" x14ac:dyDescent="0.2">
      <c r="D19" s="1" t="s">
        <v>4093</v>
      </c>
      <c r="E19" s="3" t="s">
        <v>76</v>
      </c>
      <c r="F19" s="3" t="s">
        <v>536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0.81041666666666667</v>
      </c>
      <c r="N19" s="3" t="s">
        <v>4094</v>
      </c>
      <c r="O19" s="2"/>
      <c r="P19" s="3" t="s">
        <v>1692</v>
      </c>
      <c r="Q19" s="3" t="s">
        <v>83</v>
      </c>
      <c r="R19" s="3" t="s">
        <v>500</v>
      </c>
      <c r="S19" s="3" t="s">
        <v>83</v>
      </c>
      <c r="T19" s="3" t="s">
        <v>186</v>
      </c>
      <c r="U19" s="3" t="s">
        <v>83</v>
      </c>
      <c r="V19" s="3">
        <f>-(0.04 %)</f>
        <v>-4.0000000000000002E-4</v>
      </c>
      <c r="W19" s="3" t="s">
        <v>86</v>
      </c>
      <c r="X19" s="3" t="s">
        <v>1338</v>
      </c>
      <c r="Y19" s="3" t="s">
        <v>83</v>
      </c>
      <c r="Z19" s="3" t="s">
        <v>398</v>
      </c>
      <c r="AA19" s="3" t="s">
        <v>83</v>
      </c>
      <c r="AB19" s="3" t="s">
        <v>186</v>
      </c>
      <c r="AC19" s="3" t="s">
        <v>83</v>
      </c>
      <c r="AD19" s="3" t="s">
        <v>86</v>
      </c>
      <c r="AE19" s="3" t="s">
        <v>86</v>
      </c>
      <c r="AF19" s="3" t="s">
        <v>101</v>
      </c>
      <c r="AG19" s="3" t="s">
        <v>83</v>
      </c>
      <c r="AH19" s="3" t="s">
        <v>155</v>
      </c>
      <c r="AI19" s="3" t="s">
        <v>83</v>
      </c>
      <c r="AJ19" s="3" t="s">
        <v>1012</v>
      </c>
      <c r="AK19" s="3" t="s">
        <v>1012</v>
      </c>
      <c r="AL19" s="3" t="s">
        <v>398</v>
      </c>
      <c r="AM19" s="3" t="s">
        <v>398</v>
      </c>
      <c r="AN19" s="3" t="s">
        <v>179</v>
      </c>
      <c r="AO19" s="3" t="s">
        <v>179</v>
      </c>
      <c r="AP19" s="3" t="s">
        <v>86</v>
      </c>
      <c r="AQ19" s="3" t="s">
        <v>86</v>
      </c>
      <c r="AR19" s="3" t="s">
        <v>4057</v>
      </c>
      <c r="AS19" s="3" t="s">
        <v>4057</v>
      </c>
      <c r="AT19" s="3" t="s">
        <v>335</v>
      </c>
      <c r="AU19" s="3" t="s">
        <v>335</v>
      </c>
      <c r="AV19" s="8">
        <v>0</v>
      </c>
      <c r="AW19" s="8">
        <v>0</v>
      </c>
      <c r="AX19" s="8">
        <v>0.02</v>
      </c>
      <c r="AY19" s="8">
        <v>0.16</v>
      </c>
      <c r="AZ19" s="2"/>
    </row>
    <row r="20" spans="4:52" x14ac:dyDescent="0.2">
      <c r="D20" s="1" t="s">
        <v>4095</v>
      </c>
      <c r="E20" s="3" t="s">
        <v>76</v>
      </c>
      <c r="F20" s="3" t="s">
        <v>4096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0.81111111111111101</v>
      </c>
      <c r="N20" s="3" t="s">
        <v>4097</v>
      </c>
      <c r="O20" s="2"/>
      <c r="P20" s="3" t="s">
        <v>688</v>
      </c>
      <c r="Q20" s="3" t="s">
        <v>83</v>
      </c>
      <c r="R20" s="3" t="s">
        <v>111</v>
      </c>
      <c r="S20" s="3" t="s">
        <v>83</v>
      </c>
      <c r="T20" s="3" t="s">
        <v>216</v>
      </c>
      <c r="U20" s="3" t="s">
        <v>83</v>
      </c>
      <c r="V20" s="3" t="s">
        <v>4098</v>
      </c>
      <c r="W20" s="3" t="s">
        <v>86</v>
      </c>
      <c r="X20" s="3" t="s">
        <v>1396</v>
      </c>
      <c r="Y20" s="3" t="s">
        <v>1968</v>
      </c>
      <c r="Z20" s="3" t="s">
        <v>168</v>
      </c>
      <c r="AA20" s="3" t="s">
        <v>289</v>
      </c>
      <c r="AB20" s="3" t="s">
        <v>609</v>
      </c>
      <c r="AC20" s="3" t="s">
        <v>721</v>
      </c>
      <c r="AD20" s="3" t="s">
        <v>4099</v>
      </c>
      <c r="AE20" s="3" t="s">
        <v>4100</v>
      </c>
      <c r="AF20" s="3" t="s">
        <v>117</v>
      </c>
      <c r="AG20" s="3" t="s">
        <v>913</v>
      </c>
      <c r="AH20" s="3" t="s">
        <v>155</v>
      </c>
      <c r="AI20" s="3" t="s">
        <v>314</v>
      </c>
      <c r="AJ20" s="3" t="s">
        <v>887</v>
      </c>
      <c r="AK20" s="3" t="s">
        <v>887</v>
      </c>
      <c r="AL20" s="3" t="s">
        <v>105</v>
      </c>
      <c r="AM20" s="3" t="s">
        <v>105</v>
      </c>
      <c r="AN20" s="3" t="s">
        <v>112</v>
      </c>
      <c r="AO20" s="3" t="s">
        <v>112</v>
      </c>
      <c r="AP20" s="3" t="s">
        <v>86</v>
      </c>
      <c r="AQ20" s="3" t="s">
        <v>86</v>
      </c>
      <c r="AR20" s="3" t="s">
        <v>4057</v>
      </c>
      <c r="AS20" s="3" t="s">
        <v>4057</v>
      </c>
      <c r="AT20" s="3" t="s">
        <v>139</v>
      </c>
      <c r="AU20" s="3" t="s">
        <v>139</v>
      </c>
      <c r="AV20" s="8">
        <v>0.15</v>
      </c>
      <c r="AW20" s="8">
        <v>0.17</v>
      </c>
      <c r="AX20" s="8">
        <v>0.21</v>
      </c>
      <c r="AY20" s="8">
        <v>0.53</v>
      </c>
      <c r="AZ20" s="2"/>
    </row>
    <row r="21" spans="4:52" x14ac:dyDescent="0.2">
      <c r="D21" s="1" t="s">
        <v>4101</v>
      </c>
      <c r="E21" s="3" t="s">
        <v>76</v>
      </c>
      <c r="F21" s="3" t="s">
        <v>4102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0.81111111111111101</v>
      </c>
      <c r="N21" s="3" t="s">
        <v>4103</v>
      </c>
      <c r="O21" s="2"/>
      <c r="P21" s="3" t="s">
        <v>690</v>
      </c>
      <c r="Q21" s="3" t="s">
        <v>83</v>
      </c>
      <c r="R21" s="3" t="s">
        <v>434</v>
      </c>
      <c r="S21" s="3" t="s">
        <v>83</v>
      </c>
      <c r="T21" s="3" t="s">
        <v>420</v>
      </c>
      <c r="U21" s="3" t="s">
        <v>83</v>
      </c>
      <c r="V21" s="3" t="s">
        <v>86</v>
      </c>
      <c r="W21" s="3" t="s">
        <v>86</v>
      </c>
      <c r="X21" s="3" t="s">
        <v>4104</v>
      </c>
      <c r="Y21" s="3" t="s">
        <v>83</v>
      </c>
      <c r="Z21" s="3" t="s">
        <v>630</v>
      </c>
      <c r="AA21" s="3" t="s">
        <v>83</v>
      </c>
      <c r="AB21" s="3" t="s">
        <v>85</v>
      </c>
      <c r="AC21" s="3" t="s">
        <v>83</v>
      </c>
      <c r="AD21" s="3" t="s">
        <v>86</v>
      </c>
      <c r="AE21" s="3" t="s">
        <v>86</v>
      </c>
      <c r="AF21" s="3" t="s">
        <v>154</v>
      </c>
      <c r="AG21" s="3" t="s">
        <v>83</v>
      </c>
      <c r="AH21" s="3" t="s">
        <v>2782</v>
      </c>
      <c r="AI21" s="3" t="s">
        <v>83</v>
      </c>
      <c r="AJ21" s="3" t="s">
        <v>83</v>
      </c>
      <c r="AK21" s="3" t="s">
        <v>83</v>
      </c>
      <c r="AL21" s="3" t="s">
        <v>83</v>
      </c>
      <c r="AM21" s="3" t="s">
        <v>83</v>
      </c>
      <c r="AN21" s="3" t="s">
        <v>83</v>
      </c>
      <c r="AO21" s="3" t="s">
        <v>83</v>
      </c>
      <c r="AP21" s="3" t="s">
        <v>86</v>
      </c>
      <c r="AQ21" s="3" t="s">
        <v>86</v>
      </c>
      <c r="AR21" s="3" t="s">
        <v>83</v>
      </c>
      <c r="AS21" s="3" t="s">
        <v>83</v>
      </c>
      <c r="AT21" s="3" t="s">
        <v>83</v>
      </c>
      <c r="AU21" s="3" t="s">
        <v>83</v>
      </c>
      <c r="AV21" s="8">
        <v>0.02</v>
      </c>
      <c r="AW21" s="8">
        <v>0.04</v>
      </c>
      <c r="AX21" s="8">
        <v>0.05</v>
      </c>
      <c r="AY21" s="8">
        <v>0.82</v>
      </c>
      <c r="AZ21" s="2"/>
    </row>
    <row r="22" spans="4:52" x14ac:dyDescent="0.2">
      <c r="D22" s="1" t="s">
        <v>317</v>
      </c>
      <c r="E22" s="3" t="s">
        <v>76</v>
      </c>
      <c r="F22" s="3" t="s">
        <v>3426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0.81111111111111101</v>
      </c>
      <c r="N22" s="3" t="s">
        <v>4105</v>
      </c>
      <c r="O22" s="2"/>
      <c r="P22" s="3" t="s">
        <v>332</v>
      </c>
      <c r="Q22" s="3" t="s">
        <v>83</v>
      </c>
      <c r="R22" s="3" t="s">
        <v>331</v>
      </c>
      <c r="S22" s="3" t="s">
        <v>83</v>
      </c>
      <c r="T22" s="3" t="s">
        <v>347</v>
      </c>
      <c r="U22" s="3" t="s">
        <v>83</v>
      </c>
      <c r="V22" s="3" t="s">
        <v>4106</v>
      </c>
      <c r="W22" s="3" t="s">
        <v>86</v>
      </c>
      <c r="X22" s="3" t="s">
        <v>4107</v>
      </c>
      <c r="Y22" s="3" t="s">
        <v>1186</v>
      </c>
      <c r="Z22" s="3" t="s">
        <v>149</v>
      </c>
      <c r="AA22" s="3" t="s">
        <v>263</v>
      </c>
      <c r="AB22" s="3" t="s">
        <v>347</v>
      </c>
      <c r="AC22" s="3" t="s">
        <v>158</v>
      </c>
      <c r="AD22" s="3" t="s">
        <v>4108</v>
      </c>
      <c r="AE22" s="3" t="s">
        <v>4109</v>
      </c>
      <c r="AF22" s="3" t="s">
        <v>101</v>
      </c>
      <c r="AG22" s="3" t="s">
        <v>913</v>
      </c>
      <c r="AH22" s="3" t="s">
        <v>155</v>
      </c>
      <c r="AI22" s="3" t="s">
        <v>155</v>
      </c>
      <c r="AJ22" s="3" t="s">
        <v>211</v>
      </c>
      <c r="AK22" s="3" t="s">
        <v>211</v>
      </c>
      <c r="AL22" s="3" t="s">
        <v>490</v>
      </c>
      <c r="AM22" s="3" t="s">
        <v>490</v>
      </c>
      <c r="AN22" s="3" t="s">
        <v>392</v>
      </c>
      <c r="AO22" s="3" t="s">
        <v>392</v>
      </c>
      <c r="AP22" s="3" t="s">
        <v>86</v>
      </c>
      <c r="AQ22" s="3" t="s">
        <v>86</v>
      </c>
      <c r="AR22" s="3" t="s">
        <v>1920</v>
      </c>
      <c r="AS22" s="3" t="s">
        <v>1920</v>
      </c>
      <c r="AT22" s="3" t="s">
        <v>102</v>
      </c>
      <c r="AU22" s="3" t="s">
        <v>102</v>
      </c>
      <c r="AV22" s="8">
        <v>0.18</v>
      </c>
      <c r="AW22" s="8">
        <v>0.22</v>
      </c>
      <c r="AX22" s="8">
        <v>0.3</v>
      </c>
      <c r="AY22" s="8">
        <v>0.66</v>
      </c>
      <c r="AZ22" s="2"/>
    </row>
    <row r="23" spans="4:52" x14ac:dyDescent="0.2">
      <c r="D23" s="1" t="s">
        <v>587</v>
      </c>
      <c r="E23" s="3" t="s">
        <v>76</v>
      </c>
      <c r="F23" s="3" t="s">
        <v>588</v>
      </c>
      <c r="G23" s="3" t="s">
        <v>130</v>
      </c>
      <c r="H23" s="2"/>
      <c r="I23" s="2"/>
      <c r="J23" s="2"/>
      <c r="K23" s="3" t="s">
        <v>79</v>
      </c>
      <c r="L23" s="3" t="s">
        <v>80</v>
      </c>
      <c r="M23" s="6">
        <v>0.81111111111111101</v>
      </c>
      <c r="N23" s="3" t="s">
        <v>4110</v>
      </c>
      <c r="O23" s="2"/>
      <c r="P23" s="3" t="s">
        <v>1692</v>
      </c>
      <c r="Q23" s="3" t="s">
        <v>83</v>
      </c>
      <c r="R23" s="3" t="s">
        <v>617</v>
      </c>
      <c r="S23" s="3" t="s">
        <v>83</v>
      </c>
      <c r="T23" s="3" t="s">
        <v>186</v>
      </c>
      <c r="U23" s="3" t="s">
        <v>83</v>
      </c>
      <c r="V23" s="3">
        <f>-(0.16 %)</f>
        <v>-1.6000000000000001E-3</v>
      </c>
      <c r="W23" s="3" t="s">
        <v>86</v>
      </c>
      <c r="X23" s="3" t="s">
        <v>4111</v>
      </c>
      <c r="Y23" s="3" t="s">
        <v>83</v>
      </c>
      <c r="Z23" s="3" t="s">
        <v>617</v>
      </c>
      <c r="AA23" s="3" t="s">
        <v>83</v>
      </c>
      <c r="AB23" s="3" t="s">
        <v>186</v>
      </c>
      <c r="AC23" s="3" t="s">
        <v>83</v>
      </c>
      <c r="AD23" s="3">
        <f>-(0.21 %)</f>
        <v>-2.0999999999999999E-3</v>
      </c>
      <c r="AE23" s="3" t="s">
        <v>86</v>
      </c>
      <c r="AF23" s="3" t="s">
        <v>465</v>
      </c>
      <c r="AG23" s="3" t="s">
        <v>83</v>
      </c>
      <c r="AH23" s="3" t="s">
        <v>314</v>
      </c>
      <c r="AI23" s="3" t="s">
        <v>83</v>
      </c>
      <c r="AJ23" s="3" t="s">
        <v>414</v>
      </c>
      <c r="AK23" s="3" t="s">
        <v>414</v>
      </c>
      <c r="AL23" s="3" t="s">
        <v>605</v>
      </c>
      <c r="AM23" s="3" t="s">
        <v>605</v>
      </c>
      <c r="AN23" s="3" t="s">
        <v>179</v>
      </c>
      <c r="AO23" s="3" t="s">
        <v>179</v>
      </c>
      <c r="AP23" s="3" t="s">
        <v>86</v>
      </c>
      <c r="AQ23" s="3" t="s">
        <v>86</v>
      </c>
      <c r="AR23" s="3" t="s">
        <v>4057</v>
      </c>
      <c r="AS23" s="3" t="s">
        <v>4057</v>
      </c>
      <c r="AT23" s="3" t="s">
        <v>335</v>
      </c>
      <c r="AU23" s="3" t="s">
        <v>335</v>
      </c>
      <c r="AV23" s="8">
        <v>0.05</v>
      </c>
      <c r="AW23" s="8">
        <v>0.08</v>
      </c>
      <c r="AX23" s="8">
        <v>0.11</v>
      </c>
      <c r="AY23" s="8">
        <v>0.24</v>
      </c>
      <c r="AZ23" s="2"/>
    </row>
    <row r="24" spans="4:52" x14ac:dyDescent="0.2">
      <c r="D24" s="1" t="s">
        <v>673</v>
      </c>
      <c r="E24" s="3" t="s">
        <v>76</v>
      </c>
      <c r="F24" s="3" t="s">
        <v>674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0.81111111111111101</v>
      </c>
      <c r="N24" s="3" t="s">
        <v>4112</v>
      </c>
      <c r="O24" s="2"/>
      <c r="P24" s="3" t="s">
        <v>1692</v>
      </c>
      <c r="Q24" s="3" t="s">
        <v>726</v>
      </c>
      <c r="R24" s="3" t="s">
        <v>759</v>
      </c>
      <c r="S24" s="3" t="s">
        <v>216</v>
      </c>
      <c r="T24" s="3" t="s">
        <v>186</v>
      </c>
      <c r="U24" s="3" t="s">
        <v>133</v>
      </c>
      <c r="V24" s="3">
        <f>-(0.37 %)</f>
        <v>-3.7000000000000002E-3</v>
      </c>
      <c r="W24" s="3" t="s">
        <v>86</v>
      </c>
      <c r="X24" s="3" t="s">
        <v>2350</v>
      </c>
      <c r="Y24" s="3" t="s">
        <v>83</v>
      </c>
      <c r="Z24" s="3" t="s">
        <v>759</v>
      </c>
      <c r="AA24" s="3" t="s">
        <v>83</v>
      </c>
      <c r="AB24" s="3" t="s">
        <v>186</v>
      </c>
      <c r="AC24" s="3" t="s">
        <v>83</v>
      </c>
      <c r="AD24" s="3">
        <f>-(0.35 %)</f>
        <v>-3.4999999999999996E-3</v>
      </c>
      <c r="AE24" s="3" t="s">
        <v>86</v>
      </c>
      <c r="AF24" s="3" t="s">
        <v>1225</v>
      </c>
      <c r="AG24" s="3" t="s">
        <v>83</v>
      </c>
      <c r="AH24" s="3" t="s">
        <v>432</v>
      </c>
      <c r="AI24" s="3" t="s">
        <v>83</v>
      </c>
      <c r="AJ24" s="3" t="s">
        <v>1291</v>
      </c>
      <c r="AK24" s="3" t="s">
        <v>1291</v>
      </c>
      <c r="AL24" s="3" t="s">
        <v>609</v>
      </c>
      <c r="AM24" s="3" t="s">
        <v>609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4057</v>
      </c>
      <c r="AS24" s="3" t="s">
        <v>4057</v>
      </c>
      <c r="AT24" s="3" t="s">
        <v>335</v>
      </c>
      <c r="AU24" s="3" t="s">
        <v>335</v>
      </c>
      <c r="AV24" s="8">
        <v>0.01</v>
      </c>
      <c r="AW24" s="8">
        <v>0.02</v>
      </c>
      <c r="AX24" s="8">
        <v>0.05</v>
      </c>
      <c r="AY24" s="8">
        <v>0.36</v>
      </c>
      <c r="AZ24" s="2"/>
    </row>
    <row r="25" spans="4:52" x14ac:dyDescent="0.2">
      <c r="D25" s="1" t="s">
        <v>1778</v>
      </c>
      <c r="E25" s="3" t="s">
        <v>76</v>
      </c>
      <c r="F25" s="3" t="s">
        <v>1235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0.81180555555555556</v>
      </c>
      <c r="N25" s="3" t="s">
        <v>4113</v>
      </c>
      <c r="O25" s="2"/>
      <c r="P25" s="3" t="s">
        <v>1692</v>
      </c>
      <c r="Q25" s="3" t="s">
        <v>1275</v>
      </c>
      <c r="R25" s="3" t="s">
        <v>490</v>
      </c>
      <c r="S25" s="3" t="s">
        <v>333</v>
      </c>
      <c r="T25" s="3" t="s">
        <v>158</v>
      </c>
      <c r="U25" s="3" t="s">
        <v>112</v>
      </c>
      <c r="V25" s="3" t="s">
        <v>4114</v>
      </c>
      <c r="W25" s="3" t="s">
        <v>4115</v>
      </c>
      <c r="X25" s="3" t="s">
        <v>2544</v>
      </c>
      <c r="Y25" s="3" t="s">
        <v>2954</v>
      </c>
      <c r="Z25" s="3" t="s">
        <v>683</v>
      </c>
      <c r="AA25" s="3" t="s">
        <v>193</v>
      </c>
      <c r="AB25" s="3" t="s">
        <v>146</v>
      </c>
      <c r="AC25" s="3" t="s">
        <v>1026</v>
      </c>
      <c r="AD25" s="3" t="s">
        <v>4116</v>
      </c>
      <c r="AE25" s="3" t="s">
        <v>86</v>
      </c>
      <c r="AF25" s="3" t="s">
        <v>83</v>
      </c>
      <c r="AG25" s="3" t="s">
        <v>83</v>
      </c>
      <c r="AH25" s="3" t="s">
        <v>393</v>
      </c>
      <c r="AI25" s="3" t="s">
        <v>83</v>
      </c>
      <c r="AJ25" s="3" t="s">
        <v>408</v>
      </c>
      <c r="AK25" s="3" t="s">
        <v>408</v>
      </c>
      <c r="AL25" s="3" t="s">
        <v>331</v>
      </c>
      <c r="AM25" s="3" t="s">
        <v>331</v>
      </c>
      <c r="AN25" s="3" t="s">
        <v>392</v>
      </c>
      <c r="AO25" s="3" t="s">
        <v>392</v>
      </c>
      <c r="AP25" s="3" t="s">
        <v>86</v>
      </c>
      <c r="AQ25" s="3" t="s">
        <v>86</v>
      </c>
      <c r="AR25" s="3" t="s">
        <v>4057</v>
      </c>
      <c r="AS25" s="3" t="s">
        <v>4057</v>
      </c>
      <c r="AT25" s="3" t="s">
        <v>139</v>
      </c>
      <c r="AU25" s="3" t="s">
        <v>139</v>
      </c>
      <c r="AV25" s="8">
        <v>0.03</v>
      </c>
      <c r="AW25" s="8">
        <v>0.03</v>
      </c>
      <c r="AX25" s="8">
        <v>0.05</v>
      </c>
      <c r="AY25" s="8">
        <v>0.15</v>
      </c>
      <c r="AZ25" s="2"/>
    </row>
    <row r="26" spans="4:52" x14ac:dyDescent="0.2">
      <c r="D26" s="1" t="s">
        <v>4117</v>
      </c>
      <c r="E26" s="3" t="s">
        <v>76</v>
      </c>
      <c r="F26" s="3" t="s">
        <v>2006</v>
      </c>
      <c r="G26" s="3" t="s">
        <v>468</v>
      </c>
      <c r="H26" s="2"/>
      <c r="I26" s="2"/>
      <c r="J26" s="2"/>
      <c r="K26" s="3" t="s">
        <v>79</v>
      </c>
      <c r="L26" s="3" t="s">
        <v>80</v>
      </c>
      <c r="M26" s="6">
        <v>0.81180555555555556</v>
      </c>
      <c r="N26" s="3" t="s">
        <v>4118</v>
      </c>
      <c r="O26" s="2"/>
      <c r="P26" s="3" t="s">
        <v>1692</v>
      </c>
      <c r="Q26" s="3" t="s">
        <v>83</v>
      </c>
      <c r="R26" s="3" t="s">
        <v>609</v>
      </c>
      <c r="S26" s="3" t="s">
        <v>83</v>
      </c>
      <c r="T26" s="3" t="s">
        <v>133</v>
      </c>
      <c r="U26" s="3" t="s">
        <v>83</v>
      </c>
      <c r="V26" s="3" t="s">
        <v>4119</v>
      </c>
      <c r="W26" s="3" t="s">
        <v>86</v>
      </c>
      <c r="X26" s="3" t="s">
        <v>2750</v>
      </c>
      <c r="Y26" s="3" t="s">
        <v>83</v>
      </c>
      <c r="Z26" s="3" t="s">
        <v>216</v>
      </c>
      <c r="AA26" s="3" t="s">
        <v>83</v>
      </c>
      <c r="AB26" s="3" t="s">
        <v>133</v>
      </c>
      <c r="AC26" s="3" t="s">
        <v>83</v>
      </c>
      <c r="AD26" s="3" t="s">
        <v>4120</v>
      </c>
      <c r="AE26" s="3" t="s">
        <v>86</v>
      </c>
      <c r="AF26" s="3" t="s">
        <v>465</v>
      </c>
      <c r="AG26" s="3" t="s">
        <v>83</v>
      </c>
      <c r="AH26" s="3" t="s">
        <v>155</v>
      </c>
      <c r="AI26" s="3" t="s">
        <v>83</v>
      </c>
      <c r="AJ26" s="3" t="s">
        <v>1291</v>
      </c>
      <c r="AK26" s="3" t="s">
        <v>1291</v>
      </c>
      <c r="AL26" s="3" t="s">
        <v>498</v>
      </c>
      <c r="AM26" s="3" t="s">
        <v>498</v>
      </c>
      <c r="AN26" s="3" t="s">
        <v>133</v>
      </c>
      <c r="AO26" s="3" t="s">
        <v>133</v>
      </c>
      <c r="AP26" s="3" t="s">
        <v>86</v>
      </c>
      <c r="AQ26" s="3" t="s">
        <v>86</v>
      </c>
      <c r="AR26" s="3" t="s">
        <v>4057</v>
      </c>
      <c r="AS26" s="3" t="s">
        <v>4057</v>
      </c>
      <c r="AT26" s="3" t="s">
        <v>335</v>
      </c>
      <c r="AU26" s="3" t="s">
        <v>335</v>
      </c>
      <c r="AV26" s="8">
        <v>0.05</v>
      </c>
      <c r="AW26" s="8">
        <v>0.05</v>
      </c>
      <c r="AX26" s="8">
        <v>7.0000000000000007E-2</v>
      </c>
      <c r="AY26" s="8">
        <v>0.45</v>
      </c>
      <c r="AZ26" s="2"/>
    </row>
    <row r="27" spans="4:52" x14ac:dyDescent="0.2">
      <c r="D27" s="1" t="s">
        <v>4121</v>
      </c>
      <c r="E27" s="3" t="s">
        <v>920</v>
      </c>
      <c r="F27" s="3" t="s">
        <v>4122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0.8125</v>
      </c>
      <c r="N27" s="3" t="s">
        <v>4123</v>
      </c>
      <c r="O27" s="2"/>
      <c r="P27" s="3" t="s">
        <v>595</v>
      </c>
      <c r="Q27" s="3" t="s">
        <v>402</v>
      </c>
      <c r="R27" s="3" t="s">
        <v>353</v>
      </c>
      <c r="S27" s="3" t="s">
        <v>721</v>
      </c>
      <c r="T27" s="3" t="s">
        <v>186</v>
      </c>
      <c r="U27" s="3" t="s">
        <v>121</v>
      </c>
      <c r="V27" s="3">
        <f>-(0.12 %)</f>
        <v>-1.1999999999999999E-3</v>
      </c>
      <c r="W27" s="3" t="s">
        <v>476</v>
      </c>
      <c r="X27" s="3" t="s">
        <v>1315</v>
      </c>
      <c r="Y27" s="3" t="s">
        <v>1970</v>
      </c>
      <c r="Z27" s="3" t="s">
        <v>356</v>
      </c>
      <c r="AA27" s="3" t="s">
        <v>575</v>
      </c>
      <c r="AB27" s="3" t="s">
        <v>186</v>
      </c>
      <c r="AC27" s="3" t="s">
        <v>112</v>
      </c>
      <c r="AD27" s="3">
        <f>-(0.19 %)</f>
        <v>-1.9E-3</v>
      </c>
      <c r="AE27" s="3">
        <f>-(0.1 %)</f>
        <v>-1E-3</v>
      </c>
      <c r="AF27" s="3" t="s">
        <v>83</v>
      </c>
      <c r="AG27" s="3" t="s">
        <v>117</v>
      </c>
      <c r="AH27" s="3" t="s">
        <v>432</v>
      </c>
      <c r="AI27" s="3" t="s">
        <v>393</v>
      </c>
      <c r="AJ27" s="3" t="s">
        <v>599</v>
      </c>
      <c r="AK27" s="3" t="s">
        <v>599</v>
      </c>
      <c r="AL27" s="3" t="s">
        <v>504</v>
      </c>
      <c r="AM27" s="3" t="s">
        <v>504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4057</v>
      </c>
      <c r="AS27" s="3" t="s">
        <v>4057</v>
      </c>
      <c r="AT27" s="3" t="s">
        <v>407</v>
      </c>
      <c r="AU27" s="3" t="s">
        <v>407</v>
      </c>
      <c r="AV27" s="8">
        <v>7.0000000000000007E-2</v>
      </c>
      <c r="AW27" s="8">
        <v>0.1</v>
      </c>
      <c r="AX27" s="8">
        <v>0.13</v>
      </c>
      <c r="AY27" s="8">
        <v>0.81</v>
      </c>
      <c r="AZ27" s="2"/>
    </row>
    <row r="28" spans="4:52" x14ac:dyDescent="0.2">
      <c r="D28" s="1" t="s">
        <v>1507</v>
      </c>
      <c r="E28" s="3" t="s">
        <v>76</v>
      </c>
      <c r="F28" s="3" t="s">
        <v>1570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0.8125</v>
      </c>
      <c r="N28" s="3" t="s">
        <v>4124</v>
      </c>
      <c r="O28" s="2"/>
      <c r="P28" s="3" t="s">
        <v>669</v>
      </c>
      <c r="Q28" s="3" t="s">
        <v>887</v>
      </c>
      <c r="R28" s="3" t="s">
        <v>605</v>
      </c>
      <c r="S28" s="3" t="s">
        <v>126</v>
      </c>
      <c r="T28" s="3" t="s">
        <v>112</v>
      </c>
      <c r="U28" s="3" t="s">
        <v>115</v>
      </c>
      <c r="V28" s="3" t="s">
        <v>4125</v>
      </c>
      <c r="W28" s="3" t="s">
        <v>4126</v>
      </c>
      <c r="X28" s="3" t="s">
        <v>933</v>
      </c>
      <c r="Y28" s="3" t="s">
        <v>1492</v>
      </c>
      <c r="Z28" s="3" t="s">
        <v>387</v>
      </c>
      <c r="AA28" s="3" t="s">
        <v>4127</v>
      </c>
      <c r="AB28" s="3" t="s">
        <v>121</v>
      </c>
      <c r="AC28" s="3" t="s">
        <v>132</v>
      </c>
      <c r="AD28" s="3" t="s">
        <v>4128</v>
      </c>
      <c r="AE28" s="3" t="s">
        <v>86</v>
      </c>
      <c r="AF28" s="3" t="s">
        <v>290</v>
      </c>
      <c r="AG28" s="3" t="s">
        <v>83</v>
      </c>
      <c r="AH28" s="3" t="s">
        <v>155</v>
      </c>
      <c r="AI28" s="3" t="s">
        <v>83</v>
      </c>
      <c r="AJ28" s="3" t="s">
        <v>1545</v>
      </c>
      <c r="AK28" s="3" t="s">
        <v>1545</v>
      </c>
      <c r="AL28" s="3" t="s">
        <v>387</v>
      </c>
      <c r="AM28" s="3" t="s">
        <v>387</v>
      </c>
      <c r="AN28" s="3" t="s">
        <v>133</v>
      </c>
      <c r="AO28" s="3" t="s">
        <v>133</v>
      </c>
      <c r="AP28" s="3" t="s">
        <v>86</v>
      </c>
      <c r="AQ28" s="3" t="s">
        <v>86</v>
      </c>
      <c r="AR28" s="3" t="s">
        <v>4057</v>
      </c>
      <c r="AS28" s="3" t="s">
        <v>4057</v>
      </c>
      <c r="AT28" s="3" t="s">
        <v>107</v>
      </c>
      <c r="AU28" s="3" t="s">
        <v>107</v>
      </c>
      <c r="AV28" s="8">
        <v>0.03</v>
      </c>
      <c r="AW28" s="8">
        <v>0.04</v>
      </c>
      <c r="AX28" s="8">
        <v>0.05</v>
      </c>
      <c r="AY28" s="8">
        <v>0.21</v>
      </c>
      <c r="AZ28" s="2"/>
    </row>
    <row r="29" spans="4:52" x14ac:dyDescent="0.2">
      <c r="D29" s="1" t="s">
        <v>1822</v>
      </c>
      <c r="E29" s="3" t="s">
        <v>76</v>
      </c>
      <c r="F29" s="3" t="s">
        <v>3915</v>
      </c>
      <c r="G29" s="3" t="s">
        <v>78</v>
      </c>
      <c r="H29" s="2"/>
      <c r="I29" s="2"/>
      <c r="J29" s="2"/>
      <c r="K29" s="3" t="s">
        <v>79</v>
      </c>
      <c r="L29" s="3" t="s">
        <v>80</v>
      </c>
      <c r="M29" s="6">
        <v>0.8125</v>
      </c>
      <c r="N29" s="3" t="s">
        <v>4129</v>
      </c>
      <c r="O29" s="2"/>
      <c r="P29" s="3" t="s">
        <v>524</v>
      </c>
      <c r="Q29" s="3" t="s">
        <v>83</v>
      </c>
      <c r="R29" s="3" t="s">
        <v>376</v>
      </c>
      <c r="S29" s="3" t="s">
        <v>83</v>
      </c>
      <c r="T29" s="3" t="s">
        <v>138</v>
      </c>
      <c r="U29" s="3" t="s">
        <v>83</v>
      </c>
      <c r="V29" s="3" t="s">
        <v>4130</v>
      </c>
      <c r="W29" s="3" t="s">
        <v>86</v>
      </c>
      <c r="X29" s="3" t="s">
        <v>3729</v>
      </c>
      <c r="Y29" s="3" t="s">
        <v>83</v>
      </c>
      <c r="Z29" s="3" t="s">
        <v>398</v>
      </c>
      <c r="AA29" s="3" t="s">
        <v>83</v>
      </c>
      <c r="AB29" s="3" t="s">
        <v>420</v>
      </c>
      <c r="AC29" s="3" t="s">
        <v>83</v>
      </c>
      <c r="AD29" s="3" t="s">
        <v>4131</v>
      </c>
      <c r="AE29" s="3" t="s">
        <v>86</v>
      </c>
      <c r="AF29" s="3" t="s">
        <v>290</v>
      </c>
      <c r="AG29" s="3" t="s">
        <v>83</v>
      </c>
      <c r="AH29" s="3" t="s">
        <v>432</v>
      </c>
      <c r="AI29" s="3" t="s">
        <v>83</v>
      </c>
      <c r="AJ29" s="3" t="s">
        <v>764</v>
      </c>
      <c r="AK29" s="3" t="s">
        <v>764</v>
      </c>
      <c r="AL29" s="3" t="s">
        <v>520</v>
      </c>
      <c r="AM29" s="3" t="s">
        <v>520</v>
      </c>
      <c r="AN29" s="3" t="s">
        <v>135</v>
      </c>
      <c r="AO29" s="3" t="s">
        <v>135</v>
      </c>
      <c r="AP29" s="3" t="s">
        <v>86</v>
      </c>
      <c r="AQ29" s="3" t="s">
        <v>86</v>
      </c>
      <c r="AR29" s="3" t="s">
        <v>1920</v>
      </c>
      <c r="AS29" s="3" t="s">
        <v>1920</v>
      </c>
      <c r="AT29" s="3" t="s">
        <v>139</v>
      </c>
      <c r="AU29" s="3" t="s">
        <v>139</v>
      </c>
      <c r="AV29" s="8">
        <v>0.02</v>
      </c>
      <c r="AW29" s="8">
        <v>0.02</v>
      </c>
      <c r="AX29" s="8">
        <v>0.03</v>
      </c>
      <c r="AY29" s="8">
        <v>0.04</v>
      </c>
      <c r="AZ29" s="2"/>
    </row>
    <row r="30" spans="4:52" x14ac:dyDescent="0.2">
      <c r="D30" s="1" t="s">
        <v>3051</v>
      </c>
      <c r="E30" s="3" t="s">
        <v>76</v>
      </c>
      <c r="F30" s="3" t="s">
        <v>173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0.8125</v>
      </c>
      <c r="N30" s="3" t="s">
        <v>4132</v>
      </c>
      <c r="O30" s="2"/>
      <c r="P30" s="3" t="s">
        <v>332</v>
      </c>
      <c r="Q30" s="3" t="s">
        <v>83</v>
      </c>
      <c r="R30" s="3" t="s">
        <v>645</v>
      </c>
      <c r="S30" s="3" t="s">
        <v>83</v>
      </c>
      <c r="T30" s="3" t="s">
        <v>126</v>
      </c>
      <c r="U30" s="3" t="s">
        <v>83</v>
      </c>
      <c r="V30" s="3" t="s">
        <v>4133</v>
      </c>
      <c r="W30" s="3" t="s">
        <v>86</v>
      </c>
      <c r="X30" s="3" t="s">
        <v>4134</v>
      </c>
      <c r="Y30" s="3" t="s">
        <v>2867</v>
      </c>
      <c r="Z30" s="3" t="s">
        <v>630</v>
      </c>
      <c r="AA30" s="3" t="s">
        <v>185</v>
      </c>
      <c r="AB30" s="3" t="s">
        <v>186</v>
      </c>
      <c r="AC30" s="3" t="s">
        <v>115</v>
      </c>
      <c r="AD30" s="3" t="s">
        <v>2352</v>
      </c>
      <c r="AE30" s="3">
        <f>-(0.21 %)</f>
        <v>-2.0999999999999999E-3</v>
      </c>
      <c r="AF30" s="3" t="s">
        <v>101</v>
      </c>
      <c r="AG30" s="3" t="s">
        <v>913</v>
      </c>
      <c r="AH30" s="3" t="s">
        <v>432</v>
      </c>
      <c r="AI30" s="3" t="s">
        <v>118</v>
      </c>
      <c r="AJ30" s="3" t="s">
        <v>190</v>
      </c>
      <c r="AK30" s="3" t="s">
        <v>190</v>
      </c>
      <c r="AL30" s="3" t="s">
        <v>178</v>
      </c>
      <c r="AM30" s="3" t="s">
        <v>178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1920</v>
      </c>
      <c r="AS30" s="3" t="s">
        <v>1920</v>
      </c>
      <c r="AT30" s="3" t="s">
        <v>83</v>
      </c>
      <c r="AU30" s="3" t="s">
        <v>83</v>
      </c>
      <c r="AV30" s="8">
        <v>0.15</v>
      </c>
      <c r="AW30" s="8">
        <v>0.18</v>
      </c>
      <c r="AX30" s="8">
        <v>0.24</v>
      </c>
      <c r="AY30" s="8">
        <v>0.77</v>
      </c>
      <c r="AZ30" s="2"/>
    </row>
    <row r="31" spans="4:52" x14ac:dyDescent="0.2">
      <c r="D31" s="1" t="s">
        <v>4135</v>
      </c>
      <c r="E31" s="3" t="s">
        <v>76</v>
      </c>
      <c r="F31" s="3" t="s">
        <v>88</v>
      </c>
      <c r="G31" s="3" t="s">
        <v>468</v>
      </c>
      <c r="H31" s="2"/>
      <c r="I31" s="2"/>
      <c r="J31" s="2"/>
      <c r="K31" s="3" t="s">
        <v>79</v>
      </c>
      <c r="L31" s="2"/>
      <c r="M31" s="6">
        <v>0.8125</v>
      </c>
      <c r="N31" s="3" t="s">
        <v>4136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4:52" x14ac:dyDescent="0.2">
      <c r="D32" s="1" t="s">
        <v>4137</v>
      </c>
      <c r="E32" s="3" t="s">
        <v>76</v>
      </c>
      <c r="F32" s="3" t="s">
        <v>4138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0.8125</v>
      </c>
      <c r="N32" s="3" t="s">
        <v>4139</v>
      </c>
      <c r="O32" s="2"/>
      <c r="P32" s="3" t="s">
        <v>1692</v>
      </c>
      <c r="Q32" s="3" t="s">
        <v>83</v>
      </c>
      <c r="R32" s="3" t="s">
        <v>504</v>
      </c>
      <c r="S32" s="3" t="s">
        <v>83</v>
      </c>
      <c r="T32" s="3" t="s">
        <v>133</v>
      </c>
      <c r="U32" s="3" t="s">
        <v>83</v>
      </c>
      <c r="V32" s="3">
        <f>-(0.12 %)</f>
        <v>-1.1999999999999999E-3</v>
      </c>
      <c r="W32" s="3" t="s">
        <v>86</v>
      </c>
      <c r="X32" s="3" t="s">
        <v>3817</v>
      </c>
      <c r="Y32" s="3" t="s">
        <v>83</v>
      </c>
      <c r="Z32" s="3" t="s">
        <v>504</v>
      </c>
      <c r="AA32" s="3" t="s">
        <v>83</v>
      </c>
      <c r="AB32" s="3" t="s">
        <v>133</v>
      </c>
      <c r="AC32" s="3" t="s">
        <v>83</v>
      </c>
      <c r="AD32" s="3">
        <f>-(0.07 %)</f>
        <v>-7.000000000000001E-4</v>
      </c>
      <c r="AE32" s="3" t="s">
        <v>86</v>
      </c>
      <c r="AF32" s="3" t="s">
        <v>101</v>
      </c>
      <c r="AG32" s="3" t="s">
        <v>83</v>
      </c>
      <c r="AH32" s="3" t="s">
        <v>118</v>
      </c>
      <c r="AI32" s="3" t="s">
        <v>83</v>
      </c>
      <c r="AJ32" s="3" t="s">
        <v>1206</v>
      </c>
      <c r="AK32" s="3" t="s">
        <v>1206</v>
      </c>
      <c r="AL32" s="3" t="s">
        <v>504</v>
      </c>
      <c r="AM32" s="3" t="s">
        <v>504</v>
      </c>
      <c r="AN32" s="3" t="s">
        <v>186</v>
      </c>
      <c r="AO32" s="3" t="s">
        <v>186</v>
      </c>
      <c r="AP32" s="3" t="s">
        <v>86</v>
      </c>
      <c r="AQ32" s="3" t="s">
        <v>86</v>
      </c>
      <c r="AR32" s="3" t="s">
        <v>4057</v>
      </c>
      <c r="AS32" s="3" t="s">
        <v>4057</v>
      </c>
      <c r="AT32" s="3" t="s">
        <v>335</v>
      </c>
      <c r="AU32" s="3" t="s">
        <v>335</v>
      </c>
      <c r="AV32" s="8">
        <v>0.04</v>
      </c>
      <c r="AW32" s="8">
        <v>0.06</v>
      </c>
      <c r="AX32" s="8">
        <v>0.08</v>
      </c>
      <c r="AY32" s="8">
        <v>0.23</v>
      </c>
      <c r="AZ32" s="2"/>
    </row>
    <row r="33" spans="4:52" x14ac:dyDescent="0.2">
      <c r="D33" s="1" t="s">
        <v>4140</v>
      </c>
      <c r="E33" s="3" t="s">
        <v>76</v>
      </c>
      <c r="F33" s="3" t="s">
        <v>173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0.8125</v>
      </c>
      <c r="N33" s="3" t="s">
        <v>4141</v>
      </c>
      <c r="O33" s="2"/>
      <c r="P33" s="3" t="s">
        <v>728</v>
      </c>
      <c r="Q33" s="3" t="s">
        <v>83</v>
      </c>
      <c r="R33" s="3" t="s">
        <v>387</v>
      </c>
      <c r="S33" s="3" t="s">
        <v>83</v>
      </c>
      <c r="T33" s="3" t="s">
        <v>392</v>
      </c>
      <c r="U33" s="3" t="s">
        <v>83</v>
      </c>
      <c r="V33" s="3" t="s">
        <v>4142</v>
      </c>
      <c r="W33" s="3" t="s">
        <v>86</v>
      </c>
      <c r="X33" s="3" t="s">
        <v>2478</v>
      </c>
      <c r="Y33" s="3" t="s">
        <v>83</v>
      </c>
      <c r="Z33" s="3" t="s">
        <v>558</v>
      </c>
      <c r="AA33" s="3" t="s">
        <v>83</v>
      </c>
      <c r="AB33" s="3" t="s">
        <v>115</v>
      </c>
      <c r="AC33" s="3" t="s">
        <v>83</v>
      </c>
      <c r="AD33" s="3" t="s">
        <v>4143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385</v>
      </c>
      <c r="AK33" s="3" t="s">
        <v>385</v>
      </c>
      <c r="AL33" s="3" t="s">
        <v>383</v>
      </c>
      <c r="AM33" s="3" t="s">
        <v>383</v>
      </c>
      <c r="AN33" s="3" t="s">
        <v>426</v>
      </c>
      <c r="AO33" s="3" t="s">
        <v>426</v>
      </c>
      <c r="AP33" s="3" t="s">
        <v>86</v>
      </c>
      <c r="AQ33" s="3" t="s">
        <v>86</v>
      </c>
      <c r="AR33" s="3" t="s">
        <v>1920</v>
      </c>
      <c r="AS33" s="3" t="s">
        <v>1920</v>
      </c>
      <c r="AT33" s="3" t="s">
        <v>314</v>
      </c>
      <c r="AU33" s="3" t="s">
        <v>314</v>
      </c>
      <c r="AV33" s="8">
        <v>0.08</v>
      </c>
      <c r="AW33" s="8">
        <v>0.12</v>
      </c>
      <c r="AX33" s="8">
        <v>0.16</v>
      </c>
      <c r="AY33" s="8">
        <v>0.48</v>
      </c>
      <c r="AZ33" s="2"/>
    </row>
    <row r="34" spans="4:52" x14ac:dyDescent="0.2">
      <c r="D34" s="1" t="s">
        <v>889</v>
      </c>
      <c r="E34" s="3" t="s">
        <v>76</v>
      </c>
      <c r="F34" s="3" t="s">
        <v>890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0.8125</v>
      </c>
      <c r="N34" s="3" t="s">
        <v>4144</v>
      </c>
      <c r="O34" s="2"/>
      <c r="P34" s="3" t="s">
        <v>1343</v>
      </c>
      <c r="Q34" s="3" t="s">
        <v>83</v>
      </c>
      <c r="R34" s="3" t="s">
        <v>810</v>
      </c>
      <c r="S34" s="3" t="s">
        <v>83</v>
      </c>
      <c r="T34" s="3" t="s">
        <v>269</v>
      </c>
      <c r="U34" s="3" t="s">
        <v>83</v>
      </c>
      <c r="V34" s="3" t="s">
        <v>4145</v>
      </c>
      <c r="W34" s="3" t="s">
        <v>86</v>
      </c>
      <c r="X34" s="3" t="s">
        <v>2890</v>
      </c>
      <c r="Y34" s="3" t="s">
        <v>83</v>
      </c>
      <c r="Z34" s="3" t="s">
        <v>810</v>
      </c>
      <c r="AA34" s="3" t="s">
        <v>83</v>
      </c>
      <c r="AB34" s="3" t="s">
        <v>310</v>
      </c>
      <c r="AC34" s="3" t="s">
        <v>83</v>
      </c>
      <c r="AD34" s="3" t="s">
        <v>4146</v>
      </c>
      <c r="AE34" s="3" t="s">
        <v>86</v>
      </c>
      <c r="AF34" s="3" t="s">
        <v>2563</v>
      </c>
      <c r="AG34" s="3" t="s">
        <v>83</v>
      </c>
      <c r="AH34" s="3" t="s">
        <v>155</v>
      </c>
      <c r="AI34" s="3" t="s">
        <v>83</v>
      </c>
      <c r="AJ34" s="3" t="s">
        <v>374</v>
      </c>
      <c r="AK34" s="3" t="s">
        <v>374</v>
      </c>
      <c r="AL34" s="3" t="s">
        <v>1035</v>
      </c>
      <c r="AM34" s="3" t="s">
        <v>1035</v>
      </c>
      <c r="AN34" s="3" t="s">
        <v>115</v>
      </c>
      <c r="AO34" s="3" t="s">
        <v>115</v>
      </c>
      <c r="AP34" s="3" t="s">
        <v>86</v>
      </c>
      <c r="AQ34" s="3" t="s">
        <v>86</v>
      </c>
      <c r="AR34" s="3" t="s">
        <v>1920</v>
      </c>
      <c r="AS34" s="3" t="s">
        <v>1920</v>
      </c>
      <c r="AT34" s="3" t="s">
        <v>393</v>
      </c>
      <c r="AU34" s="3" t="s">
        <v>393</v>
      </c>
      <c r="AV34" s="8">
        <v>0.09</v>
      </c>
      <c r="AW34" s="8">
        <v>0.11</v>
      </c>
      <c r="AX34" s="8">
        <v>0.14000000000000001</v>
      </c>
      <c r="AY34" s="8">
        <v>0.62</v>
      </c>
      <c r="AZ34" s="2"/>
    </row>
    <row r="35" spans="4:52" x14ac:dyDescent="0.2">
      <c r="D35" s="1" t="s">
        <v>317</v>
      </c>
      <c r="E35" s="3" t="s">
        <v>76</v>
      </c>
      <c r="F35" s="3" t="s">
        <v>961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0.81319444444444444</v>
      </c>
      <c r="N35" s="3" t="s">
        <v>3200</v>
      </c>
      <c r="O35" s="2"/>
      <c r="P35" s="3" t="s">
        <v>669</v>
      </c>
      <c r="Q35" s="3" t="s">
        <v>83</v>
      </c>
      <c r="R35" s="3" t="s">
        <v>288</v>
      </c>
      <c r="S35" s="3" t="s">
        <v>83</v>
      </c>
      <c r="T35" s="3" t="s">
        <v>135</v>
      </c>
      <c r="U35" s="3" t="s">
        <v>83</v>
      </c>
      <c r="V35" s="3" t="s">
        <v>4147</v>
      </c>
      <c r="W35" s="3" t="s">
        <v>86</v>
      </c>
      <c r="X35" s="3" t="s">
        <v>3414</v>
      </c>
      <c r="Y35" s="3" t="s">
        <v>83</v>
      </c>
      <c r="Z35" s="3" t="s">
        <v>383</v>
      </c>
      <c r="AA35" s="3" t="s">
        <v>83</v>
      </c>
      <c r="AB35" s="3" t="s">
        <v>1026</v>
      </c>
      <c r="AC35" s="3" t="s">
        <v>83</v>
      </c>
      <c r="AD35" s="3" t="s">
        <v>4148</v>
      </c>
      <c r="AE35" s="3" t="s">
        <v>86</v>
      </c>
      <c r="AF35" s="3" t="s">
        <v>101</v>
      </c>
      <c r="AG35" s="3" t="s">
        <v>83</v>
      </c>
      <c r="AH35" s="3" t="s">
        <v>497</v>
      </c>
      <c r="AI35" s="3" t="s">
        <v>83</v>
      </c>
      <c r="AJ35" s="3" t="s">
        <v>2144</v>
      </c>
      <c r="AK35" s="3" t="s">
        <v>2144</v>
      </c>
      <c r="AL35" s="3" t="s">
        <v>149</v>
      </c>
      <c r="AM35" s="3" t="s">
        <v>149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1920</v>
      </c>
      <c r="AS35" s="3" t="s">
        <v>1920</v>
      </c>
      <c r="AT35" s="3" t="s">
        <v>102</v>
      </c>
      <c r="AU35" s="3" t="s">
        <v>102</v>
      </c>
      <c r="AV35" s="8">
        <v>0.01</v>
      </c>
      <c r="AW35" s="8">
        <v>0.02</v>
      </c>
      <c r="AX35" s="8">
        <v>0.03</v>
      </c>
      <c r="AY35" s="8">
        <v>0.17</v>
      </c>
      <c r="AZ35" s="2"/>
    </row>
    <row r="36" spans="4:52" x14ac:dyDescent="0.2">
      <c r="D36" s="1" t="s">
        <v>1467</v>
      </c>
      <c r="E36" s="3" t="s">
        <v>76</v>
      </c>
      <c r="F36" s="3" t="s">
        <v>1468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0.81319444444444444</v>
      </c>
      <c r="N36" s="3" t="s">
        <v>4149</v>
      </c>
      <c r="O36" s="2"/>
      <c r="P36" s="3" t="s">
        <v>1692</v>
      </c>
      <c r="Q36" s="3" t="s">
        <v>1492</v>
      </c>
      <c r="R36" s="3" t="s">
        <v>431</v>
      </c>
      <c r="S36" s="3" t="s">
        <v>331</v>
      </c>
      <c r="T36" s="3" t="s">
        <v>529</v>
      </c>
      <c r="U36" s="3" t="s">
        <v>347</v>
      </c>
      <c r="V36" s="3" t="s">
        <v>4150</v>
      </c>
      <c r="W36" s="3" t="s">
        <v>86</v>
      </c>
      <c r="X36" s="3" t="s">
        <v>2403</v>
      </c>
      <c r="Y36" s="3" t="s">
        <v>83</v>
      </c>
      <c r="Z36" s="3" t="s">
        <v>149</v>
      </c>
      <c r="AA36" s="3" t="s">
        <v>83</v>
      </c>
      <c r="AB36" s="3" t="s">
        <v>112</v>
      </c>
      <c r="AC36" s="3" t="s">
        <v>83</v>
      </c>
      <c r="AD36" s="3" t="s">
        <v>4151</v>
      </c>
      <c r="AE36" s="3" t="s">
        <v>86</v>
      </c>
      <c r="AF36" s="3" t="s">
        <v>101</v>
      </c>
      <c r="AG36" s="3" t="s">
        <v>83</v>
      </c>
      <c r="AH36" s="3" t="s">
        <v>118</v>
      </c>
      <c r="AI36" s="3" t="s">
        <v>83</v>
      </c>
      <c r="AJ36" s="3" t="s">
        <v>470</v>
      </c>
      <c r="AK36" s="3" t="s">
        <v>470</v>
      </c>
      <c r="AL36" s="3" t="s">
        <v>149</v>
      </c>
      <c r="AM36" s="3" t="s">
        <v>149</v>
      </c>
      <c r="AN36" s="3" t="s">
        <v>529</v>
      </c>
      <c r="AO36" s="3" t="s">
        <v>529</v>
      </c>
      <c r="AP36" s="3" t="s">
        <v>86</v>
      </c>
      <c r="AQ36" s="3" t="s">
        <v>86</v>
      </c>
      <c r="AR36" s="3" t="s">
        <v>4057</v>
      </c>
      <c r="AS36" s="3" t="s">
        <v>4057</v>
      </c>
      <c r="AT36" s="3" t="s">
        <v>107</v>
      </c>
      <c r="AU36" s="3" t="s">
        <v>107</v>
      </c>
      <c r="AV36" s="8">
        <v>0.02</v>
      </c>
      <c r="AW36" s="8">
        <v>0.02</v>
      </c>
      <c r="AX36" s="8">
        <v>0.03</v>
      </c>
      <c r="AY36" s="8">
        <v>0.14000000000000001</v>
      </c>
      <c r="AZ36" s="2"/>
    </row>
    <row r="37" spans="4:52" x14ac:dyDescent="0.2">
      <c r="D37" s="1" t="s">
        <v>4152</v>
      </c>
      <c r="E37" s="3" t="s">
        <v>76</v>
      </c>
      <c r="F37" s="3" t="s">
        <v>4153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0.81319444444444444</v>
      </c>
      <c r="N37" s="3" t="s">
        <v>4154</v>
      </c>
      <c r="O37" s="2"/>
      <c r="P37" s="3" t="s">
        <v>797</v>
      </c>
      <c r="Q37" s="3" t="s">
        <v>83</v>
      </c>
      <c r="R37" s="3" t="s">
        <v>260</v>
      </c>
      <c r="S37" s="3" t="s">
        <v>83</v>
      </c>
      <c r="T37" s="3" t="s">
        <v>333</v>
      </c>
      <c r="U37" s="3" t="s">
        <v>83</v>
      </c>
      <c r="V37" s="3" t="s">
        <v>4155</v>
      </c>
      <c r="W37" s="3" t="s">
        <v>86</v>
      </c>
      <c r="X37" s="3" t="s">
        <v>4156</v>
      </c>
      <c r="Y37" s="3" t="s">
        <v>83</v>
      </c>
      <c r="Z37" s="3" t="s">
        <v>486</v>
      </c>
      <c r="AA37" s="3" t="s">
        <v>83</v>
      </c>
      <c r="AB37" s="3" t="s">
        <v>126</v>
      </c>
      <c r="AC37" s="3" t="s">
        <v>83</v>
      </c>
      <c r="AD37" s="3" t="s">
        <v>4157</v>
      </c>
      <c r="AE37" s="3" t="s">
        <v>86</v>
      </c>
      <c r="AF37" s="3" t="s">
        <v>290</v>
      </c>
      <c r="AG37" s="3" t="s">
        <v>83</v>
      </c>
      <c r="AH37" s="3" t="s">
        <v>1583</v>
      </c>
      <c r="AI37" s="3" t="s">
        <v>83</v>
      </c>
      <c r="AJ37" s="3" t="s">
        <v>83</v>
      </c>
      <c r="AK37" s="3" t="s">
        <v>83</v>
      </c>
      <c r="AL37" s="3" t="s">
        <v>83</v>
      </c>
      <c r="AM37" s="3" t="s">
        <v>83</v>
      </c>
      <c r="AN37" s="3" t="s">
        <v>83</v>
      </c>
      <c r="AO37" s="3" t="s">
        <v>83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83</v>
      </c>
      <c r="AU37" s="3" t="s">
        <v>83</v>
      </c>
      <c r="AV37" s="8">
        <v>0</v>
      </c>
      <c r="AW37" s="8">
        <v>0.01</v>
      </c>
      <c r="AX37" s="8">
        <v>0.01</v>
      </c>
      <c r="AY37" s="8">
        <v>0.17</v>
      </c>
      <c r="AZ37" s="2"/>
    </row>
    <row r="38" spans="4:52" x14ac:dyDescent="0.2">
      <c r="D38" s="1" t="s">
        <v>1234</v>
      </c>
      <c r="E38" s="3" t="s">
        <v>76</v>
      </c>
      <c r="F38" s="3" t="s">
        <v>4158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0.81319444444444444</v>
      </c>
      <c r="N38" s="3" t="s">
        <v>4159</v>
      </c>
      <c r="O38" s="2"/>
      <c r="P38" s="3" t="s">
        <v>621</v>
      </c>
      <c r="Q38" s="3" t="s">
        <v>83</v>
      </c>
      <c r="R38" s="3" t="s">
        <v>216</v>
      </c>
      <c r="S38" s="3" t="s">
        <v>83</v>
      </c>
      <c r="T38" s="3" t="s">
        <v>133</v>
      </c>
      <c r="U38" s="3" t="s">
        <v>83</v>
      </c>
      <c r="V38" s="3" t="s">
        <v>4160</v>
      </c>
      <c r="W38" s="3" t="s">
        <v>86</v>
      </c>
      <c r="X38" s="3" t="s">
        <v>2237</v>
      </c>
      <c r="Y38" s="3" t="s">
        <v>83</v>
      </c>
      <c r="Z38" s="3" t="s">
        <v>216</v>
      </c>
      <c r="AA38" s="3" t="s">
        <v>83</v>
      </c>
      <c r="AB38" s="3" t="s">
        <v>186</v>
      </c>
      <c r="AC38" s="3" t="s">
        <v>83</v>
      </c>
      <c r="AD38" s="3" t="s">
        <v>4161</v>
      </c>
      <c r="AE38" s="3" t="s">
        <v>86</v>
      </c>
      <c r="AF38" s="3" t="s">
        <v>83</v>
      </c>
      <c r="AG38" s="3" t="s">
        <v>83</v>
      </c>
      <c r="AH38" s="3" t="s">
        <v>432</v>
      </c>
      <c r="AI38" s="3" t="s">
        <v>83</v>
      </c>
      <c r="AJ38" s="3" t="s">
        <v>143</v>
      </c>
      <c r="AK38" s="3" t="s">
        <v>143</v>
      </c>
      <c r="AL38" s="3" t="s">
        <v>609</v>
      </c>
      <c r="AM38" s="3" t="s">
        <v>609</v>
      </c>
      <c r="AN38" s="3" t="s">
        <v>186</v>
      </c>
      <c r="AO38" s="3" t="s">
        <v>186</v>
      </c>
      <c r="AP38" s="3" t="s">
        <v>86</v>
      </c>
      <c r="AQ38" s="3" t="s">
        <v>86</v>
      </c>
      <c r="AR38" s="3" t="s">
        <v>1920</v>
      </c>
      <c r="AS38" s="3" t="s">
        <v>1920</v>
      </c>
      <c r="AT38" s="3" t="s">
        <v>102</v>
      </c>
      <c r="AU38" s="3" t="s">
        <v>102</v>
      </c>
      <c r="AV38" s="8">
        <v>0.02</v>
      </c>
      <c r="AW38" s="8">
        <v>0.03</v>
      </c>
      <c r="AX38" s="8">
        <v>0.04</v>
      </c>
      <c r="AY38" s="8">
        <v>0.18</v>
      </c>
      <c r="AZ38" s="2"/>
    </row>
    <row r="39" spans="4:52" x14ac:dyDescent="0.2">
      <c r="D39" s="1" t="s">
        <v>317</v>
      </c>
      <c r="E39" s="3" t="s">
        <v>76</v>
      </c>
      <c r="F39" s="3" t="s">
        <v>4162</v>
      </c>
      <c r="G39" s="3" t="s">
        <v>78</v>
      </c>
      <c r="H39" s="2"/>
      <c r="I39" s="2"/>
      <c r="J39" s="2"/>
      <c r="K39" s="3" t="s">
        <v>79</v>
      </c>
      <c r="L39" s="3" t="s">
        <v>80</v>
      </c>
      <c r="M39" s="6">
        <v>0.81388888888888899</v>
      </c>
      <c r="N39" s="3" t="s">
        <v>4163</v>
      </c>
      <c r="O39" s="2"/>
      <c r="P39" s="3" t="s">
        <v>481</v>
      </c>
      <c r="Q39" s="3" t="s">
        <v>83</v>
      </c>
      <c r="R39" s="3" t="s">
        <v>339</v>
      </c>
      <c r="S39" s="3" t="s">
        <v>83</v>
      </c>
      <c r="T39" s="3" t="s">
        <v>186</v>
      </c>
      <c r="U39" s="3" t="s">
        <v>83</v>
      </c>
      <c r="V39" s="3" t="s">
        <v>4164</v>
      </c>
      <c r="W39" s="3" t="s">
        <v>86</v>
      </c>
      <c r="X39" s="3" t="s">
        <v>804</v>
      </c>
      <c r="Y39" s="3" t="s">
        <v>83</v>
      </c>
      <c r="Z39" s="3" t="s">
        <v>150</v>
      </c>
      <c r="AA39" s="3" t="s">
        <v>83</v>
      </c>
      <c r="AB39" s="3" t="s">
        <v>347</v>
      </c>
      <c r="AC39" s="3" t="s">
        <v>83</v>
      </c>
      <c r="AD39" s="3" t="s">
        <v>86</v>
      </c>
      <c r="AE39" s="3" t="s">
        <v>86</v>
      </c>
      <c r="AF39" s="3" t="s">
        <v>290</v>
      </c>
      <c r="AG39" s="3" t="s">
        <v>83</v>
      </c>
      <c r="AH39" s="3" t="s">
        <v>362</v>
      </c>
      <c r="AI39" s="3" t="s">
        <v>83</v>
      </c>
      <c r="AJ39" s="3" t="s">
        <v>83</v>
      </c>
      <c r="AK39" s="3" t="s">
        <v>83</v>
      </c>
      <c r="AL39" s="3" t="s">
        <v>83</v>
      </c>
      <c r="AM39" s="3" t="s">
        <v>83</v>
      </c>
      <c r="AN39" s="3" t="s">
        <v>83</v>
      </c>
      <c r="AO39" s="3" t="s">
        <v>83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83</v>
      </c>
      <c r="AU39" s="3" t="s">
        <v>83</v>
      </c>
      <c r="AV39" s="8">
        <v>0.01</v>
      </c>
      <c r="AW39" s="8">
        <v>0.01</v>
      </c>
      <c r="AX39" s="8">
        <v>0.02</v>
      </c>
      <c r="AY39" s="8">
        <v>0.16</v>
      </c>
      <c r="AZ39" s="2"/>
    </row>
    <row r="40" spans="4:52" x14ac:dyDescent="0.2">
      <c r="D40" s="1" t="s">
        <v>4165</v>
      </c>
      <c r="E40" s="3" t="s">
        <v>76</v>
      </c>
      <c r="F40" s="3" t="s">
        <v>4166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0.81388888888888899</v>
      </c>
      <c r="N40" s="3" t="s">
        <v>4167</v>
      </c>
      <c r="O40" s="2"/>
      <c r="P40" s="3" t="s">
        <v>1183</v>
      </c>
      <c r="Q40" s="3" t="s">
        <v>83</v>
      </c>
      <c r="R40" s="3" t="s">
        <v>868</v>
      </c>
      <c r="S40" s="3" t="s">
        <v>83</v>
      </c>
      <c r="T40" s="3" t="s">
        <v>133</v>
      </c>
      <c r="U40" s="3" t="s">
        <v>83</v>
      </c>
      <c r="V40" s="3" t="s">
        <v>1610</v>
      </c>
      <c r="W40" s="3" t="s">
        <v>86</v>
      </c>
      <c r="X40" s="3" t="s">
        <v>2140</v>
      </c>
      <c r="Y40" s="3" t="s">
        <v>83</v>
      </c>
      <c r="Z40" s="3" t="s">
        <v>415</v>
      </c>
      <c r="AA40" s="3" t="s">
        <v>83</v>
      </c>
      <c r="AB40" s="3" t="s">
        <v>112</v>
      </c>
      <c r="AC40" s="3" t="s">
        <v>83</v>
      </c>
      <c r="AD40" s="3" t="s">
        <v>950</v>
      </c>
      <c r="AE40" s="3" t="s">
        <v>86</v>
      </c>
      <c r="AF40" s="3" t="s">
        <v>101</v>
      </c>
      <c r="AG40" s="3" t="s">
        <v>83</v>
      </c>
      <c r="AH40" s="3" t="s">
        <v>314</v>
      </c>
      <c r="AI40" s="3" t="s">
        <v>83</v>
      </c>
      <c r="AJ40" s="3" t="s">
        <v>720</v>
      </c>
      <c r="AK40" s="3" t="s">
        <v>720</v>
      </c>
      <c r="AL40" s="3" t="s">
        <v>868</v>
      </c>
      <c r="AM40" s="3" t="s">
        <v>868</v>
      </c>
      <c r="AN40" s="3" t="s">
        <v>133</v>
      </c>
      <c r="AO40" s="3" t="s">
        <v>133</v>
      </c>
      <c r="AP40" s="3" t="s">
        <v>86</v>
      </c>
      <c r="AQ40" s="3" t="s">
        <v>86</v>
      </c>
      <c r="AR40" s="3" t="s">
        <v>1920</v>
      </c>
      <c r="AS40" s="3" t="s">
        <v>1920</v>
      </c>
      <c r="AT40" s="3" t="s">
        <v>314</v>
      </c>
      <c r="AU40" s="3" t="s">
        <v>314</v>
      </c>
      <c r="AV40" s="8">
        <v>0.02</v>
      </c>
      <c r="AW40" s="8">
        <v>0.04</v>
      </c>
      <c r="AX40" s="8">
        <v>0.06</v>
      </c>
      <c r="AY40" s="8">
        <v>0.27</v>
      </c>
      <c r="AZ40" s="2"/>
    </row>
    <row r="41" spans="4:52" x14ac:dyDescent="0.2">
      <c r="D41" s="1" t="s">
        <v>666</v>
      </c>
      <c r="E41" s="3" t="s">
        <v>76</v>
      </c>
      <c r="F41" s="3" t="s">
        <v>3827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0.81388888888888899</v>
      </c>
      <c r="N41" s="3" t="s">
        <v>4168</v>
      </c>
      <c r="O41" s="2"/>
      <c r="P41" s="3" t="s">
        <v>332</v>
      </c>
      <c r="Q41" s="3" t="s">
        <v>83</v>
      </c>
      <c r="R41" s="3" t="s">
        <v>498</v>
      </c>
      <c r="S41" s="3" t="s">
        <v>83</v>
      </c>
      <c r="T41" s="3" t="s">
        <v>112</v>
      </c>
      <c r="U41" s="3" t="s">
        <v>83</v>
      </c>
      <c r="V41" s="3">
        <f>-(0.26 %)</f>
        <v>-2.5999999999999999E-3</v>
      </c>
      <c r="W41" s="3" t="s">
        <v>86</v>
      </c>
      <c r="X41" s="3" t="s">
        <v>4169</v>
      </c>
      <c r="Y41" s="3" t="s">
        <v>83</v>
      </c>
      <c r="Z41" s="3" t="s">
        <v>721</v>
      </c>
      <c r="AA41" s="3" t="s">
        <v>83</v>
      </c>
      <c r="AB41" s="3" t="s">
        <v>121</v>
      </c>
      <c r="AC41" s="3" t="s">
        <v>83</v>
      </c>
      <c r="AD41" s="3" t="s">
        <v>86</v>
      </c>
      <c r="AE41" s="3" t="s">
        <v>86</v>
      </c>
      <c r="AF41" s="3" t="s">
        <v>117</v>
      </c>
      <c r="AG41" s="3" t="s">
        <v>83</v>
      </c>
      <c r="AH41" s="3" t="s">
        <v>497</v>
      </c>
      <c r="AI41" s="3" t="s">
        <v>83</v>
      </c>
      <c r="AJ41" s="3" t="s">
        <v>847</v>
      </c>
      <c r="AK41" s="3" t="s">
        <v>847</v>
      </c>
      <c r="AL41" s="3" t="s">
        <v>353</v>
      </c>
      <c r="AM41" s="3" t="s">
        <v>353</v>
      </c>
      <c r="AN41" s="3" t="s">
        <v>112</v>
      </c>
      <c r="AO41" s="3" t="s">
        <v>112</v>
      </c>
      <c r="AP41" s="3" t="s">
        <v>86</v>
      </c>
      <c r="AQ41" s="3" t="s">
        <v>86</v>
      </c>
      <c r="AR41" s="3" t="s">
        <v>1920</v>
      </c>
      <c r="AS41" s="3" t="s">
        <v>1920</v>
      </c>
      <c r="AT41" s="3" t="s">
        <v>432</v>
      </c>
      <c r="AU41" s="3" t="s">
        <v>432</v>
      </c>
      <c r="AV41" s="8">
        <v>0.03</v>
      </c>
      <c r="AW41" s="8">
        <v>0.05</v>
      </c>
      <c r="AX41" s="8">
        <v>7.0000000000000007E-2</v>
      </c>
      <c r="AY41" s="8">
        <v>0.14000000000000001</v>
      </c>
      <c r="AZ41" s="2"/>
    </row>
    <row r="42" spans="4:52" x14ac:dyDescent="0.2">
      <c r="D42" s="1" t="s">
        <v>4170</v>
      </c>
      <c r="E42" s="3" t="s">
        <v>76</v>
      </c>
      <c r="F42" s="3" t="s">
        <v>796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0.81458333333333333</v>
      </c>
      <c r="N42" s="3" t="s">
        <v>4171</v>
      </c>
      <c r="O42" s="2"/>
      <c r="P42" s="3" t="s">
        <v>524</v>
      </c>
      <c r="Q42" s="3" t="s">
        <v>83</v>
      </c>
      <c r="R42" s="3" t="s">
        <v>617</v>
      </c>
      <c r="S42" s="3" t="s">
        <v>83</v>
      </c>
      <c r="T42" s="3" t="s">
        <v>498</v>
      </c>
      <c r="U42" s="3" t="s">
        <v>83</v>
      </c>
      <c r="V42" s="3" t="s">
        <v>4172</v>
      </c>
      <c r="W42" s="3" t="s">
        <v>86</v>
      </c>
      <c r="X42" s="3" t="s">
        <v>2399</v>
      </c>
      <c r="Y42" s="3" t="s">
        <v>83</v>
      </c>
      <c r="Z42" s="3" t="s">
        <v>747</v>
      </c>
      <c r="AA42" s="3" t="s">
        <v>83</v>
      </c>
      <c r="AB42" s="3" t="s">
        <v>609</v>
      </c>
      <c r="AC42" s="3" t="s">
        <v>83</v>
      </c>
      <c r="AD42" s="3" t="s">
        <v>4173</v>
      </c>
      <c r="AE42" s="3" t="s">
        <v>86</v>
      </c>
      <c r="AF42" s="3" t="s">
        <v>101</v>
      </c>
      <c r="AG42" s="3" t="s">
        <v>83</v>
      </c>
      <c r="AH42" s="3" t="s">
        <v>118</v>
      </c>
      <c r="AI42" s="3" t="s">
        <v>83</v>
      </c>
      <c r="AJ42" s="3" t="s">
        <v>2212</v>
      </c>
      <c r="AK42" s="3" t="s">
        <v>2212</v>
      </c>
      <c r="AL42" s="3" t="s">
        <v>683</v>
      </c>
      <c r="AM42" s="3" t="s">
        <v>683</v>
      </c>
      <c r="AN42" s="3" t="s">
        <v>498</v>
      </c>
      <c r="AO42" s="3" t="s">
        <v>498</v>
      </c>
      <c r="AP42" s="3" t="s">
        <v>86</v>
      </c>
      <c r="AQ42" s="3" t="s">
        <v>86</v>
      </c>
      <c r="AR42" s="3" t="s">
        <v>1920</v>
      </c>
      <c r="AS42" s="3" t="s">
        <v>1920</v>
      </c>
      <c r="AT42" s="3" t="s">
        <v>314</v>
      </c>
      <c r="AU42" s="3" t="s">
        <v>314</v>
      </c>
      <c r="AV42" s="8">
        <v>0.04</v>
      </c>
      <c r="AW42" s="8">
        <v>0.06</v>
      </c>
      <c r="AX42" s="8">
        <v>0.09</v>
      </c>
      <c r="AY42" s="8">
        <v>0.39</v>
      </c>
      <c r="AZ42" s="2"/>
    </row>
    <row r="43" spans="4:52" x14ac:dyDescent="0.2">
      <c r="D43" s="1" t="s">
        <v>2465</v>
      </c>
      <c r="E43" s="3" t="s">
        <v>76</v>
      </c>
      <c r="F43" s="3" t="s">
        <v>88</v>
      </c>
      <c r="G43" s="3" t="s">
        <v>78</v>
      </c>
      <c r="H43" s="2"/>
      <c r="I43" s="2"/>
      <c r="J43" s="2"/>
      <c r="K43" s="3" t="s">
        <v>79</v>
      </c>
      <c r="L43" s="3" t="s">
        <v>80</v>
      </c>
      <c r="M43" s="6">
        <v>0.81458333333333333</v>
      </c>
      <c r="N43" s="3" t="s">
        <v>4174</v>
      </c>
      <c r="O43" s="2"/>
      <c r="P43" s="3" t="s">
        <v>283</v>
      </c>
      <c r="Q43" s="3" t="s">
        <v>83</v>
      </c>
      <c r="R43" s="3" t="s">
        <v>305</v>
      </c>
      <c r="S43" s="3" t="s">
        <v>83</v>
      </c>
      <c r="T43" s="3" t="s">
        <v>121</v>
      </c>
      <c r="U43" s="3" t="s">
        <v>83</v>
      </c>
      <c r="V43" s="3">
        <f>-(0.23 %)</f>
        <v>-2.3E-3</v>
      </c>
      <c r="W43" s="3" t="s">
        <v>86</v>
      </c>
      <c r="X43" s="3" t="s">
        <v>315</v>
      </c>
      <c r="Y43" s="3" t="s">
        <v>2793</v>
      </c>
      <c r="Z43" s="3" t="s">
        <v>906</v>
      </c>
      <c r="AA43" s="3" t="s">
        <v>1133</v>
      </c>
      <c r="AB43" s="3" t="s">
        <v>529</v>
      </c>
      <c r="AC43" s="3" t="s">
        <v>558</v>
      </c>
      <c r="AD43" s="3" t="s">
        <v>182</v>
      </c>
      <c r="AE43" s="3" t="s">
        <v>4175</v>
      </c>
      <c r="AF43" s="3" t="s">
        <v>101</v>
      </c>
      <c r="AG43" s="3" t="s">
        <v>913</v>
      </c>
      <c r="AH43" s="3" t="s">
        <v>118</v>
      </c>
      <c r="AI43" s="3" t="s">
        <v>497</v>
      </c>
      <c r="AJ43" s="3" t="s">
        <v>351</v>
      </c>
      <c r="AK43" s="3" t="s">
        <v>351</v>
      </c>
      <c r="AL43" s="3" t="s">
        <v>120</v>
      </c>
      <c r="AM43" s="3" t="s">
        <v>120</v>
      </c>
      <c r="AN43" s="3" t="s">
        <v>186</v>
      </c>
      <c r="AO43" s="3" t="s">
        <v>186</v>
      </c>
      <c r="AP43" s="3" t="s">
        <v>86</v>
      </c>
      <c r="AQ43" s="3" t="s">
        <v>86</v>
      </c>
      <c r="AR43" s="3" t="s">
        <v>1920</v>
      </c>
      <c r="AS43" s="3" t="s">
        <v>1920</v>
      </c>
      <c r="AT43" s="3" t="s">
        <v>102</v>
      </c>
      <c r="AU43" s="3" t="s">
        <v>102</v>
      </c>
      <c r="AV43" s="8">
        <v>0.16</v>
      </c>
      <c r="AW43" s="8">
        <v>0.2</v>
      </c>
      <c r="AX43" s="8">
        <v>0.24</v>
      </c>
      <c r="AY43" s="8">
        <v>0.5</v>
      </c>
      <c r="AZ43" s="2"/>
    </row>
    <row r="44" spans="4:52" x14ac:dyDescent="0.2">
      <c r="D44" s="1" t="s">
        <v>1464</v>
      </c>
      <c r="E44" s="3" t="s">
        <v>76</v>
      </c>
      <c r="F44" s="3" t="s">
        <v>4024</v>
      </c>
      <c r="G44" s="3" t="s">
        <v>78</v>
      </c>
      <c r="H44" s="2"/>
      <c r="I44" s="2"/>
      <c r="J44" s="2"/>
      <c r="K44" s="3" t="s">
        <v>79</v>
      </c>
      <c r="L44" s="3" t="s">
        <v>80</v>
      </c>
      <c r="M44" s="6">
        <v>0.81458333333333333</v>
      </c>
      <c r="N44" s="3" t="s">
        <v>4176</v>
      </c>
      <c r="O44" s="2"/>
      <c r="P44" s="3" t="s">
        <v>621</v>
      </c>
      <c r="Q44" s="3" t="s">
        <v>83</v>
      </c>
      <c r="R44" s="3" t="s">
        <v>1838</v>
      </c>
      <c r="S44" s="3" t="s">
        <v>83</v>
      </c>
      <c r="T44" s="3" t="s">
        <v>327</v>
      </c>
      <c r="U44" s="3" t="s">
        <v>83</v>
      </c>
      <c r="V44" s="3" t="s">
        <v>4177</v>
      </c>
      <c r="W44" s="3" t="s">
        <v>86</v>
      </c>
      <c r="X44" s="3" t="s">
        <v>2319</v>
      </c>
      <c r="Y44" s="3" t="s">
        <v>83</v>
      </c>
      <c r="Z44" s="3" t="s">
        <v>388</v>
      </c>
      <c r="AA44" s="3" t="s">
        <v>83</v>
      </c>
      <c r="AB44" s="3" t="s">
        <v>609</v>
      </c>
      <c r="AC44" s="3" t="s">
        <v>83</v>
      </c>
      <c r="AD44" s="3" t="s">
        <v>4178</v>
      </c>
      <c r="AE44" s="3" t="s">
        <v>86</v>
      </c>
      <c r="AF44" s="3" t="s">
        <v>117</v>
      </c>
      <c r="AG44" s="3" t="s">
        <v>83</v>
      </c>
      <c r="AH44" s="3" t="s">
        <v>155</v>
      </c>
      <c r="AI44" s="3" t="s">
        <v>83</v>
      </c>
      <c r="AJ44" s="3" t="s">
        <v>2767</v>
      </c>
      <c r="AK44" s="3" t="s">
        <v>2767</v>
      </c>
      <c r="AL44" s="3" t="s">
        <v>288</v>
      </c>
      <c r="AM44" s="3" t="s">
        <v>288</v>
      </c>
      <c r="AN44" s="3" t="s">
        <v>327</v>
      </c>
      <c r="AO44" s="3" t="s">
        <v>327</v>
      </c>
      <c r="AP44" s="3" t="s">
        <v>86</v>
      </c>
      <c r="AQ44" s="3" t="s">
        <v>86</v>
      </c>
      <c r="AR44" s="3" t="s">
        <v>136</v>
      </c>
      <c r="AS44" s="3" t="s">
        <v>136</v>
      </c>
      <c r="AT44" s="3" t="s">
        <v>83</v>
      </c>
      <c r="AU44" s="3" t="s">
        <v>83</v>
      </c>
      <c r="AV44" s="8">
        <v>0.03</v>
      </c>
      <c r="AW44" s="8">
        <v>0.03</v>
      </c>
      <c r="AX44" s="8">
        <v>0.04</v>
      </c>
      <c r="AY44" s="8">
        <v>0.05</v>
      </c>
      <c r="AZ44" s="2"/>
    </row>
    <row r="45" spans="4:52" x14ac:dyDescent="0.2">
      <c r="D45" s="1" t="s">
        <v>3461</v>
      </c>
      <c r="E45" s="3" t="s">
        <v>76</v>
      </c>
      <c r="F45" s="3" t="s">
        <v>1123</v>
      </c>
      <c r="G45" s="3" t="s">
        <v>468</v>
      </c>
      <c r="H45" s="2"/>
      <c r="I45" s="2"/>
      <c r="J45" s="2"/>
      <c r="K45" s="3" t="s">
        <v>1033</v>
      </c>
      <c r="L45" s="3" t="s">
        <v>161</v>
      </c>
      <c r="M45" s="6">
        <v>0.81458333333333333</v>
      </c>
      <c r="N45" s="3" t="s">
        <v>4179</v>
      </c>
      <c r="O45" s="2"/>
      <c r="P45" s="3" t="s">
        <v>1343</v>
      </c>
      <c r="Q45" s="3" t="s">
        <v>83</v>
      </c>
      <c r="R45" s="3" t="s">
        <v>121</v>
      </c>
      <c r="S45" s="3" t="s">
        <v>83</v>
      </c>
      <c r="T45" s="3" t="s">
        <v>179</v>
      </c>
      <c r="U45" s="3" t="s">
        <v>83</v>
      </c>
      <c r="V45" s="3">
        <f>-(0.07 %)</f>
        <v>-7.000000000000001E-4</v>
      </c>
      <c r="W45" s="3" t="s">
        <v>86</v>
      </c>
      <c r="X45" s="3" t="s">
        <v>1329</v>
      </c>
      <c r="Y45" s="3" t="s">
        <v>83</v>
      </c>
      <c r="Z45" s="3" t="s">
        <v>121</v>
      </c>
      <c r="AA45" s="3" t="s">
        <v>83</v>
      </c>
      <c r="AB45" s="3" t="s">
        <v>179</v>
      </c>
      <c r="AC45" s="3" t="s">
        <v>83</v>
      </c>
      <c r="AD45" s="3">
        <f>-(0.05 %)</f>
        <v>-5.0000000000000001E-4</v>
      </c>
      <c r="AE45" s="3" t="s">
        <v>86</v>
      </c>
      <c r="AF45" s="3" t="s">
        <v>83</v>
      </c>
      <c r="AG45" s="3" t="s">
        <v>83</v>
      </c>
      <c r="AH45" s="3" t="s">
        <v>83</v>
      </c>
      <c r="AI45" s="3" t="s">
        <v>83</v>
      </c>
      <c r="AJ45" s="3" t="s">
        <v>1217</v>
      </c>
      <c r="AK45" s="3" t="s">
        <v>1217</v>
      </c>
      <c r="AL45" s="3" t="s">
        <v>121</v>
      </c>
      <c r="AM45" s="3" t="s">
        <v>121</v>
      </c>
      <c r="AN45" s="3" t="s">
        <v>179</v>
      </c>
      <c r="AO45" s="3" t="s">
        <v>179</v>
      </c>
      <c r="AP45" s="3" t="s">
        <v>86</v>
      </c>
      <c r="AQ45" s="3" t="s">
        <v>86</v>
      </c>
      <c r="AR45" s="3" t="s">
        <v>83</v>
      </c>
      <c r="AS45" s="3" t="s">
        <v>83</v>
      </c>
      <c r="AT45" s="3" t="s">
        <v>83</v>
      </c>
      <c r="AU45" s="3" t="s">
        <v>83</v>
      </c>
      <c r="AV45" s="8">
        <v>0</v>
      </c>
      <c r="AW45" s="8">
        <v>0</v>
      </c>
      <c r="AX45" s="8">
        <v>0</v>
      </c>
      <c r="AY45" s="8">
        <v>0</v>
      </c>
      <c r="AZ45" s="2"/>
    </row>
    <row r="46" spans="4:52" x14ac:dyDescent="0.2">
      <c r="D46" s="1" t="s">
        <v>4180</v>
      </c>
      <c r="E46" s="3" t="s">
        <v>76</v>
      </c>
      <c r="F46" s="3" t="s">
        <v>796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0.81458333333333333</v>
      </c>
      <c r="N46" s="3" t="s">
        <v>4181</v>
      </c>
      <c r="O46" s="2"/>
      <c r="P46" s="3" t="s">
        <v>220</v>
      </c>
      <c r="Q46" s="3" t="s">
        <v>83</v>
      </c>
      <c r="R46" s="3" t="s">
        <v>525</v>
      </c>
      <c r="S46" s="3" t="s">
        <v>83</v>
      </c>
      <c r="T46" s="3" t="s">
        <v>186</v>
      </c>
      <c r="U46" s="3" t="s">
        <v>83</v>
      </c>
      <c r="V46" s="3" t="s">
        <v>2181</v>
      </c>
      <c r="W46" s="3" t="s">
        <v>86</v>
      </c>
      <c r="X46" s="3" t="s">
        <v>2955</v>
      </c>
      <c r="Y46" s="3" t="s">
        <v>83</v>
      </c>
      <c r="Z46" s="3" t="s">
        <v>525</v>
      </c>
      <c r="AA46" s="3" t="s">
        <v>83</v>
      </c>
      <c r="AB46" s="3" t="s">
        <v>186</v>
      </c>
      <c r="AC46" s="3" t="s">
        <v>83</v>
      </c>
      <c r="AD46" s="3" t="s">
        <v>4182</v>
      </c>
      <c r="AE46" s="3" t="s">
        <v>86</v>
      </c>
      <c r="AF46" s="3" t="s">
        <v>117</v>
      </c>
      <c r="AG46" s="3" t="s">
        <v>83</v>
      </c>
      <c r="AH46" s="3" t="s">
        <v>118</v>
      </c>
      <c r="AI46" s="3" t="s">
        <v>83</v>
      </c>
      <c r="AJ46" s="3" t="s">
        <v>167</v>
      </c>
      <c r="AK46" s="3" t="s">
        <v>167</v>
      </c>
      <c r="AL46" s="3" t="s">
        <v>525</v>
      </c>
      <c r="AM46" s="3" t="s">
        <v>525</v>
      </c>
      <c r="AN46" s="3" t="s">
        <v>133</v>
      </c>
      <c r="AO46" s="3" t="s">
        <v>133</v>
      </c>
      <c r="AP46" s="3" t="s">
        <v>86</v>
      </c>
      <c r="AQ46" s="3" t="s">
        <v>86</v>
      </c>
      <c r="AR46" s="3" t="s">
        <v>1920</v>
      </c>
      <c r="AS46" s="3" t="s">
        <v>1920</v>
      </c>
      <c r="AT46" s="3" t="s">
        <v>497</v>
      </c>
      <c r="AU46" s="3" t="s">
        <v>497</v>
      </c>
      <c r="AV46" s="8">
        <v>0.04</v>
      </c>
      <c r="AW46" s="8">
        <v>0.06</v>
      </c>
      <c r="AX46" s="8">
        <v>0.09</v>
      </c>
      <c r="AY46" s="8">
        <v>0.56999999999999995</v>
      </c>
      <c r="AZ46" s="2"/>
    </row>
    <row r="47" spans="4:52" x14ac:dyDescent="0.2">
      <c r="D47" s="1" t="s">
        <v>317</v>
      </c>
      <c r="E47" s="3" t="s">
        <v>76</v>
      </c>
      <c r="F47" s="3" t="s">
        <v>4162</v>
      </c>
      <c r="G47" s="3" t="s">
        <v>78</v>
      </c>
      <c r="H47" s="2"/>
      <c r="I47" s="2"/>
      <c r="J47" s="2"/>
      <c r="K47" s="3" t="s">
        <v>79</v>
      </c>
      <c r="L47" s="3" t="s">
        <v>80</v>
      </c>
      <c r="M47" s="6">
        <v>0.81527777777777777</v>
      </c>
      <c r="N47" s="3" t="s">
        <v>4183</v>
      </c>
      <c r="O47" s="2"/>
      <c r="P47" s="3" t="s">
        <v>190</v>
      </c>
      <c r="Q47" s="3" t="s">
        <v>83</v>
      </c>
      <c r="R47" s="3" t="s">
        <v>372</v>
      </c>
      <c r="S47" s="3" t="s">
        <v>83</v>
      </c>
      <c r="T47" s="3" t="s">
        <v>133</v>
      </c>
      <c r="U47" s="3" t="s">
        <v>83</v>
      </c>
      <c r="V47" s="3" t="s">
        <v>4184</v>
      </c>
      <c r="W47" s="3" t="s">
        <v>86</v>
      </c>
      <c r="X47" s="3" t="s">
        <v>534</v>
      </c>
      <c r="Y47" s="3" t="s">
        <v>83</v>
      </c>
      <c r="Z47" s="3" t="s">
        <v>310</v>
      </c>
      <c r="AA47" s="3" t="s">
        <v>83</v>
      </c>
      <c r="AB47" s="3" t="s">
        <v>186</v>
      </c>
      <c r="AC47" s="3" t="s">
        <v>83</v>
      </c>
      <c r="AD47" s="3" t="s">
        <v>4185</v>
      </c>
      <c r="AE47" s="3" t="s">
        <v>86</v>
      </c>
      <c r="AF47" s="3" t="s">
        <v>101</v>
      </c>
      <c r="AG47" s="3" t="s">
        <v>83</v>
      </c>
      <c r="AH47" s="3" t="s">
        <v>155</v>
      </c>
      <c r="AI47" s="3" t="s">
        <v>83</v>
      </c>
      <c r="AJ47" s="3" t="s">
        <v>1545</v>
      </c>
      <c r="AK47" s="3" t="s">
        <v>1545</v>
      </c>
      <c r="AL47" s="3" t="s">
        <v>339</v>
      </c>
      <c r="AM47" s="3" t="s">
        <v>339</v>
      </c>
      <c r="AN47" s="3" t="s">
        <v>186</v>
      </c>
      <c r="AO47" s="3" t="s">
        <v>186</v>
      </c>
      <c r="AP47" s="3" t="s">
        <v>86</v>
      </c>
      <c r="AQ47" s="3" t="s">
        <v>86</v>
      </c>
      <c r="AR47" s="3" t="s">
        <v>1920</v>
      </c>
      <c r="AS47" s="3" t="s">
        <v>1920</v>
      </c>
      <c r="AT47" s="3" t="s">
        <v>102</v>
      </c>
      <c r="AU47" s="3" t="s">
        <v>102</v>
      </c>
      <c r="AV47" s="8">
        <v>0.01</v>
      </c>
      <c r="AW47" s="8">
        <v>0.02</v>
      </c>
      <c r="AX47" s="8">
        <v>0.04</v>
      </c>
      <c r="AY47" s="8">
        <v>0.14000000000000001</v>
      </c>
      <c r="AZ47" s="2"/>
    </row>
    <row r="48" spans="4:52" x14ac:dyDescent="0.2">
      <c r="D48" s="1" t="s">
        <v>2164</v>
      </c>
      <c r="E48" s="3" t="s">
        <v>76</v>
      </c>
      <c r="F48" s="3" t="s">
        <v>658</v>
      </c>
      <c r="G48" s="3" t="s">
        <v>89</v>
      </c>
      <c r="H48" s="2"/>
      <c r="I48" s="2"/>
      <c r="J48" s="2"/>
      <c r="K48" s="3" t="s">
        <v>79</v>
      </c>
      <c r="L48" s="3" t="s">
        <v>161</v>
      </c>
      <c r="M48" s="6">
        <v>0.81597222222222221</v>
      </c>
      <c r="N48" s="3" t="s">
        <v>4186</v>
      </c>
      <c r="O48" s="2"/>
      <c r="P48" s="3" t="s">
        <v>634</v>
      </c>
      <c r="Q48" s="3" t="s">
        <v>83</v>
      </c>
      <c r="R48" s="3" t="s">
        <v>145</v>
      </c>
      <c r="S48" s="3" t="s">
        <v>83</v>
      </c>
      <c r="T48" s="3" t="s">
        <v>112</v>
      </c>
      <c r="U48" s="3" t="s">
        <v>83</v>
      </c>
      <c r="V48" s="3" t="s">
        <v>4187</v>
      </c>
      <c r="W48" s="3" t="s">
        <v>86</v>
      </c>
      <c r="X48" s="3" t="s">
        <v>925</v>
      </c>
      <c r="Y48" s="3" t="s">
        <v>83</v>
      </c>
      <c r="Z48" s="3" t="s">
        <v>387</v>
      </c>
      <c r="AA48" s="3" t="s">
        <v>83</v>
      </c>
      <c r="AB48" s="3" t="s">
        <v>112</v>
      </c>
      <c r="AC48" s="3" t="s">
        <v>83</v>
      </c>
      <c r="AD48" s="3">
        <f>-(3.8 %)</f>
        <v>-3.7999999999999999E-2</v>
      </c>
      <c r="AE48" s="3" t="s">
        <v>86</v>
      </c>
      <c r="AF48" s="3" t="s">
        <v>101</v>
      </c>
      <c r="AG48" s="3" t="s">
        <v>83</v>
      </c>
      <c r="AH48" s="3" t="s">
        <v>155</v>
      </c>
      <c r="AI48" s="3" t="s">
        <v>83</v>
      </c>
      <c r="AJ48" s="3" t="s">
        <v>1545</v>
      </c>
      <c r="AK48" s="3" t="s">
        <v>1545</v>
      </c>
      <c r="AL48" s="3" t="s">
        <v>373</v>
      </c>
      <c r="AM48" s="3" t="s">
        <v>373</v>
      </c>
      <c r="AN48" s="3" t="s">
        <v>115</v>
      </c>
      <c r="AO48" s="3" t="s">
        <v>115</v>
      </c>
      <c r="AP48" s="3" t="s">
        <v>86</v>
      </c>
      <c r="AQ48" s="3" t="s">
        <v>86</v>
      </c>
      <c r="AR48" s="3" t="s">
        <v>1920</v>
      </c>
      <c r="AS48" s="3" t="s">
        <v>1920</v>
      </c>
      <c r="AT48" s="3" t="s">
        <v>102</v>
      </c>
      <c r="AU48" s="3" t="s">
        <v>102</v>
      </c>
      <c r="AV48" s="8">
        <v>0.02</v>
      </c>
      <c r="AW48" s="8">
        <v>0.03</v>
      </c>
      <c r="AX48" s="8">
        <v>0.05</v>
      </c>
      <c r="AY48" s="8">
        <v>0.26</v>
      </c>
      <c r="AZ48" s="2"/>
    </row>
    <row r="49" spans="4:52" x14ac:dyDescent="0.2">
      <c r="D49" s="1" t="s">
        <v>641</v>
      </c>
      <c r="E49" s="3" t="s">
        <v>76</v>
      </c>
      <c r="F49" s="3" t="s">
        <v>88</v>
      </c>
      <c r="G49" s="3" t="s">
        <v>468</v>
      </c>
      <c r="H49" s="2"/>
      <c r="I49" s="2"/>
      <c r="J49" s="2"/>
      <c r="K49" s="3" t="s">
        <v>79</v>
      </c>
      <c r="L49" s="2"/>
      <c r="M49" s="6">
        <v>0.81597222222222221</v>
      </c>
      <c r="N49" s="3" t="s">
        <v>4188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4:52" x14ac:dyDescent="0.2">
      <c r="D50" s="1" t="s">
        <v>4189</v>
      </c>
      <c r="E50" s="3" t="s">
        <v>76</v>
      </c>
      <c r="F50" s="3" t="s">
        <v>564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0.81666666666666676</v>
      </c>
      <c r="N50" s="3" t="s">
        <v>4190</v>
      </c>
      <c r="O50" s="2"/>
      <c r="P50" s="3" t="s">
        <v>157</v>
      </c>
      <c r="Q50" s="3" t="s">
        <v>83</v>
      </c>
      <c r="R50" s="3" t="s">
        <v>4191</v>
      </c>
      <c r="S50" s="3" t="s">
        <v>83</v>
      </c>
      <c r="T50" s="3" t="s">
        <v>126</v>
      </c>
      <c r="U50" s="3" t="s">
        <v>83</v>
      </c>
      <c r="V50" s="3" t="s">
        <v>4192</v>
      </c>
      <c r="W50" s="3" t="s">
        <v>86</v>
      </c>
      <c r="X50" s="3" t="s">
        <v>4193</v>
      </c>
      <c r="Y50" s="3" t="s">
        <v>83</v>
      </c>
      <c r="Z50" s="3" t="s">
        <v>3623</v>
      </c>
      <c r="AA50" s="3" t="s">
        <v>83</v>
      </c>
      <c r="AB50" s="3" t="s">
        <v>868</v>
      </c>
      <c r="AC50" s="3" t="s">
        <v>83</v>
      </c>
      <c r="AD50" s="3" t="s">
        <v>4194</v>
      </c>
      <c r="AE50" s="3" t="s">
        <v>86</v>
      </c>
      <c r="AF50" s="3" t="s">
        <v>101</v>
      </c>
      <c r="AG50" s="3" t="s">
        <v>83</v>
      </c>
      <c r="AH50" s="3" t="s">
        <v>313</v>
      </c>
      <c r="AI50" s="3" t="s">
        <v>83</v>
      </c>
      <c r="AJ50" s="3" t="s">
        <v>764</v>
      </c>
      <c r="AK50" s="3" t="s">
        <v>764</v>
      </c>
      <c r="AL50" s="3" t="s">
        <v>4195</v>
      </c>
      <c r="AM50" s="3" t="s">
        <v>4195</v>
      </c>
      <c r="AN50" s="3" t="s">
        <v>126</v>
      </c>
      <c r="AO50" s="3" t="s">
        <v>126</v>
      </c>
      <c r="AP50" s="3" t="s">
        <v>86</v>
      </c>
      <c r="AQ50" s="3" t="s">
        <v>86</v>
      </c>
      <c r="AR50" s="3" t="s">
        <v>1920</v>
      </c>
      <c r="AS50" s="3" t="s">
        <v>1920</v>
      </c>
      <c r="AT50" s="3" t="s">
        <v>393</v>
      </c>
      <c r="AU50" s="3" t="s">
        <v>393</v>
      </c>
      <c r="AV50" s="8">
        <v>0</v>
      </c>
      <c r="AW50" s="8">
        <v>0.01</v>
      </c>
      <c r="AX50" s="8">
        <v>0.02</v>
      </c>
      <c r="AY50" s="8">
        <v>0.13</v>
      </c>
      <c r="AZ50" s="2"/>
    </row>
    <row r="51" spans="4:52" x14ac:dyDescent="0.2">
      <c r="D51" s="4" t="s">
        <v>3023</v>
      </c>
      <c r="E51" s="3" t="s">
        <v>76</v>
      </c>
      <c r="F51" s="3" t="s">
        <v>3904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0.81736111111111109</v>
      </c>
      <c r="N51" s="4" t="s">
        <v>4196</v>
      </c>
      <c r="O51" s="2"/>
      <c r="P51" s="3" t="s">
        <v>524</v>
      </c>
      <c r="Q51" s="3" t="s">
        <v>83</v>
      </c>
      <c r="R51" s="3" t="s">
        <v>1200</v>
      </c>
      <c r="S51" s="3" t="s">
        <v>83</v>
      </c>
      <c r="T51" s="3" t="s">
        <v>133</v>
      </c>
      <c r="U51" s="3" t="s">
        <v>83</v>
      </c>
      <c r="V51" s="3" t="s">
        <v>4197</v>
      </c>
      <c r="W51" s="3" t="s">
        <v>86</v>
      </c>
      <c r="X51" s="3" t="s">
        <v>2658</v>
      </c>
      <c r="Y51" s="3" t="s">
        <v>83</v>
      </c>
      <c r="Z51" s="3" t="s">
        <v>486</v>
      </c>
      <c r="AA51" s="3" t="s">
        <v>83</v>
      </c>
      <c r="AB51" s="3" t="s">
        <v>133</v>
      </c>
      <c r="AC51" s="3" t="s">
        <v>83</v>
      </c>
      <c r="AD51" s="3" t="s">
        <v>4198</v>
      </c>
      <c r="AE51" s="3" t="s">
        <v>86</v>
      </c>
      <c r="AF51" s="3" t="s">
        <v>101</v>
      </c>
      <c r="AG51" s="3" t="s">
        <v>83</v>
      </c>
      <c r="AH51" s="3" t="s">
        <v>118</v>
      </c>
      <c r="AI51" s="3" t="s">
        <v>83</v>
      </c>
      <c r="AJ51" s="3" t="s">
        <v>341</v>
      </c>
      <c r="AK51" s="3" t="s">
        <v>341</v>
      </c>
      <c r="AL51" s="3" t="s">
        <v>1270</v>
      </c>
      <c r="AM51" s="3" t="s">
        <v>1270</v>
      </c>
      <c r="AN51" s="3" t="s">
        <v>683</v>
      </c>
      <c r="AO51" s="3" t="s">
        <v>683</v>
      </c>
      <c r="AP51" s="3" t="s">
        <v>86</v>
      </c>
      <c r="AQ51" s="3" t="s">
        <v>86</v>
      </c>
      <c r="AR51" s="3" t="s">
        <v>1920</v>
      </c>
      <c r="AS51" s="3" t="s">
        <v>1920</v>
      </c>
      <c r="AT51" s="3" t="s">
        <v>497</v>
      </c>
      <c r="AU51" s="3" t="s">
        <v>497</v>
      </c>
      <c r="AV51" s="8">
        <v>0.01</v>
      </c>
      <c r="AW51" s="8">
        <v>0.01</v>
      </c>
      <c r="AX51" s="8">
        <v>0.02</v>
      </c>
      <c r="AY51" s="8">
        <v>0.04</v>
      </c>
      <c r="AZ51" s="2"/>
    </row>
    <row r="52" spans="4:52" x14ac:dyDescent="0.2">
      <c r="D52" s="1" t="s">
        <v>317</v>
      </c>
      <c r="E52" s="3" t="s">
        <v>76</v>
      </c>
      <c r="F52" s="3" t="s">
        <v>4199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0.81805555555555554</v>
      </c>
      <c r="N52" s="3" t="s">
        <v>4200</v>
      </c>
      <c r="O52" s="2"/>
      <c r="P52" s="3" t="s">
        <v>1054</v>
      </c>
      <c r="Q52" s="3" t="s">
        <v>83</v>
      </c>
      <c r="R52" s="3" t="s">
        <v>152</v>
      </c>
      <c r="S52" s="3" t="s">
        <v>83</v>
      </c>
      <c r="T52" s="3" t="s">
        <v>121</v>
      </c>
      <c r="U52" s="3" t="s">
        <v>83</v>
      </c>
      <c r="V52" s="3" t="s">
        <v>4201</v>
      </c>
      <c r="W52" s="3" t="s">
        <v>86</v>
      </c>
      <c r="X52" s="3" t="s">
        <v>389</v>
      </c>
      <c r="Y52" s="3" t="s">
        <v>83</v>
      </c>
      <c r="Z52" s="3" t="s">
        <v>896</v>
      </c>
      <c r="AA52" s="3" t="s">
        <v>83</v>
      </c>
      <c r="AB52" s="3" t="s">
        <v>186</v>
      </c>
      <c r="AC52" s="3" t="s">
        <v>83</v>
      </c>
      <c r="AD52" s="3" t="s">
        <v>4202</v>
      </c>
      <c r="AE52" s="3" t="s">
        <v>86</v>
      </c>
      <c r="AF52" s="3" t="s">
        <v>290</v>
      </c>
      <c r="AG52" s="3" t="s">
        <v>83</v>
      </c>
      <c r="AH52" s="3" t="s">
        <v>432</v>
      </c>
      <c r="AI52" s="3" t="s">
        <v>83</v>
      </c>
      <c r="AJ52" s="3" t="s">
        <v>351</v>
      </c>
      <c r="AK52" s="3" t="s">
        <v>351</v>
      </c>
      <c r="AL52" s="3" t="s">
        <v>383</v>
      </c>
      <c r="AM52" s="3" t="s">
        <v>383</v>
      </c>
      <c r="AN52" s="3" t="s">
        <v>392</v>
      </c>
      <c r="AO52" s="3" t="s">
        <v>392</v>
      </c>
      <c r="AP52" s="3" t="s">
        <v>86</v>
      </c>
      <c r="AQ52" s="3" t="s">
        <v>86</v>
      </c>
      <c r="AR52" s="3" t="s">
        <v>4057</v>
      </c>
      <c r="AS52" s="3" t="s">
        <v>4057</v>
      </c>
      <c r="AT52" s="3" t="s">
        <v>107</v>
      </c>
      <c r="AU52" s="3" t="s">
        <v>107</v>
      </c>
      <c r="AV52" s="8">
        <v>0.02</v>
      </c>
      <c r="AW52" s="8">
        <v>0.02</v>
      </c>
      <c r="AX52" s="8">
        <v>0.03</v>
      </c>
      <c r="AY52" s="8">
        <v>0.25</v>
      </c>
      <c r="AZ52" s="2"/>
    </row>
    <row r="53" spans="4:52" x14ac:dyDescent="0.2">
      <c r="D53" s="1" t="s">
        <v>2011</v>
      </c>
      <c r="E53" s="3" t="s">
        <v>76</v>
      </c>
      <c r="F53" s="3" t="s">
        <v>2012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0.81874999999999998</v>
      </c>
      <c r="N53" s="3" t="s">
        <v>4204</v>
      </c>
      <c r="O53" s="2"/>
      <c r="P53" s="3" t="s">
        <v>534</v>
      </c>
      <c r="Q53" s="3" t="s">
        <v>1356</v>
      </c>
      <c r="R53" s="3" t="s">
        <v>149</v>
      </c>
      <c r="S53" s="3" t="s">
        <v>331</v>
      </c>
      <c r="T53" s="3" t="s">
        <v>392</v>
      </c>
      <c r="U53" s="3" t="s">
        <v>529</v>
      </c>
      <c r="V53" s="3" t="s">
        <v>4205</v>
      </c>
      <c r="W53" s="3" t="s">
        <v>86</v>
      </c>
      <c r="X53" s="3" t="s">
        <v>3067</v>
      </c>
      <c r="Y53" s="3" t="s">
        <v>1891</v>
      </c>
      <c r="Z53" s="3" t="s">
        <v>504</v>
      </c>
      <c r="AA53" s="3" t="s">
        <v>331</v>
      </c>
      <c r="AB53" s="3" t="s">
        <v>133</v>
      </c>
      <c r="AC53" s="3" t="s">
        <v>121</v>
      </c>
      <c r="AD53" s="3" t="s">
        <v>4206</v>
      </c>
      <c r="AE53" s="3" t="s">
        <v>86</v>
      </c>
      <c r="AF53" s="3" t="s">
        <v>101</v>
      </c>
      <c r="AG53" s="3" t="s">
        <v>83</v>
      </c>
      <c r="AH53" s="3" t="s">
        <v>432</v>
      </c>
      <c r="AI53" s="3" t="s">
        <v>393</v>
      </c>
      <c r="AJ53" s="3" t="s">
        <v>599</v>
      </c>
      <c r="AK53" s="3" t="s">
        <v>599</v>
      </c>
      <c r="AL53" s="3" t="s">
        <v>434</v>
      </c>
      <c r="AM53" s="3" t="s">
        <v>434</v>
      </c>
      <c r="AN53" s="3" t="s">
        <v>158</v>
      </c>
      <c r="AO53" s="3" t="s">
        <v>158</v>
      </c>
      <c r="AP53" s="3" t="s">
        <v>86</v>
      </c>
      <c r="AQ53" s="3" t="s">
        <v>86</v>
      </c>
      <c r="AR53" s="3" t="s">
        <v>1920</v>
      </c>
      <c r="AS53" s="3" t="s">
        <v>1920</v>
      </c>
      <c r="AT53" s="3" t="s">
        <v>497</v>
      </c>
      <c r="AU53" s="3" t="s">
        <v>497</v>
      </c>
      <c r="AV53" s="8">
        <v>0.02</v>
      </c>
      <c r="AW53" s="8">
        <v>0.03</v>
      </c>
      <c r="AX53" s="8">
        <v>0.04</v>
      </c>
      <c r="AY53" s="8">
        <v>0.21</v>
      </c>
      <c r="AZ53" s="2"/>
    </row>
    <row r="54" spans="4:52" x14ac:dyDescent="0.2">
      <c r="D54" s="1" t="s">
        <v>4207</v>
      </c>
      <c r="E54" s="3" t="s">
        <v>76</v>
      </c>
      <c r="F54" s="3" t="s">
        <v>815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0.81944444444444453</v>
      </c>
      <c r="N54" s="3" t="s">
        <v>4208</v>
      </c>
      <c r="O54" s="2"/>
      <c r="P54" s="3" t="s">
        <v>190</v>
      </c>
      <c r="Q54" s="3" t="s">
        <v>83</v>
      </c>
      <c r="R54" s="3" t="s">
        <v>605</v>
      </c>
      <c r="S54" s="3" t="s">
        <v>83</v>
      </c>
      <c r="T54" s="3" t="s">
        <v>179</v>
      </c>
      <c r="U54" s="3" t="s">
        <v>83</v>
      </c>
      <c r="V54" s="3" t="s">
        <v>4209</v>
      </c>
      <c r="W54" s="3" t="s">
        <v>86</v>
      </c>
      <c r="X54" s="3" t="s">
        <v>4210</v>
      </c>
      <c r="Y54" s="3" t="s">
        <v>83</v>
      </c>
      <c r="Z54" s="3" t="s">
        <v>605</v>
      </c>
      <c r="AA54" s="3" t="s">
        <v>83</v>
      </c>
      <c r="AB54" s="3" t="s">
        <v>179</v>
      </c>
      <c r="AC54" s="3" t="s">
        <v>83</v>
      </c>
      <c r="AD54" s="3" t="s">
        <v>4211</v>
      </c>
      <c r="AE54" s="3" t="s">
        <v>86</v>
      </c>
      <c r="AF54" s="3" t="s">
        <v>117</v>
      </c>
      <c r="AG54" s="3" t="s">
        <v>83</v>
      </c>
      <c r="AH54" s="3" t="s">
        <v>155</v>
      </c>
      <c r="AI54" s="3" t="s">
        <v>83</v>
      </c>
      <c r="AJ54" s="3" t="s">
        <v>214</v>
      </c>
      <c r="AK54" s="3" t="s">
        <v>214</v>
      </c>
      <c r="AL54" s="3" t="s">
        <v>387</v>
      </c>
      <c r="AM54" s="3" t="s">
        <v>387</v>
      </c>
      <c r="AN54" s="3" t="s">
        <v>133</v>
      </c>
      <c r="AO54" s="3" t="s">
        <v>133</v>
      </c>
      <c r="AP54" s="3" t="s">
        <v>86</v>
      </c>
      <c r="AQ54" s="3" t="s">
        <v>86</v>
      </c>
      <c r="AR54" s="3" t="s">
        <v>1920</v>
      </c>
      <c r="AS54" s="3" t="s">
        <v>1920</v>
      </c>
      <c r="AT54" s="3" t="s">
        <v>497</v>
      </c>
      <c r="AU54" s="3" t="s">
        <v>497</v>
      </c>
      <c r="AV54" s="8">
        <v>0.04</v>
      </c>
      <c r="AW54" s="8">
        <v>0.04</v>
      </c>
      <c r="AX54" s="8">
        <v>0.06</v>
      </c>
      <c r="AY54" s="8">
        <v>0.13</v>
      </c>
      <c r="AZ54" s="2"/>
    </row>
    <row r="55" spans="4:52" x14ac:dyDescent="0.2">
      <c r="D55" s="1" t="s">
        <v>317</v>
      </c>
      <c r="E55" s="3" t="s">
        <v>76</v>
      </c>
      <c r="F55" s="3" t="s">
        <v>961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0.82013888888888886</v>
      </c>
      <c r="N55" s="3" t="s">
        <v>4212</v>
      </c>
      <c r="O55" s="2"/>
      <c r="P55" s="3" t="s">
        <v>82</v>
      </c>
      <c r="Q55" s="3" t="s">
        <v>83</v>
      </c>
      <c r="R55" s="3" t="s">
        <v>331</v>
      </c>
      <c r="S55" s="3" t="s">
        <v>83</v>
      </c>
      <c r="T55" s="3" t="s">
        <v>186</v>
      </c>
      <c r="U55" s="3" t="s">
        <v>83</v>
      </c>
      <c r="V55" s="3" t="s">
        <v>4213</v>
      </c>
      <c r="W55" s="3" t="s">
        <v>86</v>
      </c>
      <c r="X55" s="3" t="s">
        <v>2204</v>
      </c>
      <c r="Y55" s="3" t="s">
        <v>83</v>
      </c>
      <c r="Z55" s="3" t="s">
        <v>494</v>
      </c>
      <c r="AA55" s="3" t="s">
        <v>83</v>
      </c>
      <c r="AB55" s="3" t="s">
        <v>186</v>
      </c>
      <c r="AC55" s="3" t="s">
        <v>83</v>
      </c>
      <c r="AD55" s="3" t="s">
        <v>4214</v>
      </c>
      <c r="AE55" s="3" t="s">
        <v>86</v>
      </c>
      <c r="AF55" s="3" t="s">
        <v>117</v>
      </c>
      <c r="AG55" s="3" t="s">
        <v>83</v>
      </c>
      <c r="AH55" s="3" t="s">
        <v>155</v>
      </c>
      <c r="AI55" s="3" t="s">
        <v>83</v>
      </c>
      <c r="AJ55" s="3" t="s">
        <v>191</v>
      </c>
      <c r="AK55" s="3" t="s">
        <v>191</v>
      </c>
      <c r="AL55" s="3" t="s">
        <v>694</v>
      </c>
      <c r="AM55" s="3" t="s">
        <v>694</v>
      </c>
      <c r="AN55" s="3" t="s">
        <v>121</v>
      </c>
      <c r="AO55" s="3" t="s">
        <v>121</v>
      </c>
      <c r="AP55" s="3" t="s">
        <v>86</v>
      </c>
      <c r="AQ55" s="3" t="s">
        <v>86</v>
      </c>
      <c r="AR55" s="3" t="s">
        <v>1920</v>
      </c>
      <c r="AS55" s="3" t="s">
        <v>1920</v>
      </c>
      <c r="AT55" s="3" t="s">
        <v>102</v>
      </c>
      <c r="AU55" s="3" t="s">
        <v>102</v>
      </c>
      <c r="AV55" s="8">
        <v>0.03</v>
      </c>
      <c r="AW55" s="8">
        <v>0.03</v>
      </c>
      <c r="AX55" s="8">
        <v>0.05</v>
      </c>
      <c r="AY55" s="8">
        <v>0.18</v>
      </c>
      <c r="AZ55" s="2"/>
    </row>
    <row r="56" spans="4:52" x14ac:dyDescent="0.2">
      <c r="D56" s="1" t="s">
        <v>3672</v>
      </c>
      <c r="E56" s="3" t="s">
        <v>920</v>
      </c>
      <c r="F56" s="3" t="s">
        <v>1864</v>
      </c>
      <c r="G56" s="3" t="s">
        <v>78</v>
      </c>
      <c r="H56" s="2"/>
      <c r="I56" s="2"/>
      <c r="J56" s="2"/>
      <c r="K56" s="3" t="s">
        <v>79</v>
      </c>
      <c r="L56" s="3" t="s">
        <v>80</v>
      </c>
      <c r="M56" s="6">
        <v>0.82013888888888886</v>
      </c>
      <c r="N56" s="3" t="s">
        <v>4215</v>
      </c>
      <c r="O56" s="2"/>
      <c r="P56" s="3" t="s">
        <v>83</v>
      </c>
      <c r="Q56" s="3" t="s">
        <v>83</v>
      </c>
      <c r="R56" s="3" t="s">
        <v>83</v>
      </c>
      <c r="S56" s="3" t="s">
        <v>83</v>
      </c>
      <c r="T56" s="3" t="s">
        <v>83</v>
      </c>
      <c r="U56" s="3" t="s">
        <v>83</v>
      </c>
      <c r="V56" s="3" t="s">
        <v>86</v>
      </c>
      <c r="W56" s="3" t="s">
        <v>86</v>
      </c>
      <c r="X56" s="3" t="s">
        <v>1199</v>
      </c>
      <c r="Y56" s="3" t="s">
        <v>83</v>
      </c>
      <c r="Z56" s="3" t="s">
        <v>281</v>
      </c>
      <c r="AA56" s="3" t="s">
        <v>83</v>
      </c>
      <c r="AB56" s="3" t="s">
        <v>133</v>
      </c>
      <c r="AC56" s="3" t="s">
        <v>83</v>
      </c>
      <c r="AD56" s="3" t="s">
        <v>86</v>
      </c>
      <c r="AE56" s="3" t="s">
        <v>86</v>
      </c>
      <c r="AF56" s="3" t="s">
        <v>83</v>
      </c>
      <c r="AG56" s="3" t="s">
        <v>83</v>
      </c>
      <c r="AH56" s="3" t="s">
        <v>83</v>
      </c>
      <c r="AI56" s="3" t="s">
        <v>83</v>
      </c>
      <c r="AJ56" s="3" t="s">
        <v>709</v>
      </c>
      <c r="AK56" s="3" t="s">
        <v>709</v>
      </c>
      <c r="AL56" s="3" t="s">
        <v>295</v>
      </c>
      <c r="AM56" s="3" t="s">
        <v>295</v>
      </c>
      <c r="AN56" s="3" t="s">
        <v>133</v>
      </c>
      <c r="AO56" s="3" t="s">
        <v>133</v>
      </c>
      <c r="AP56" s="3" t="s">
        <v>86</v>
      </c>
      <c r="AQ56" s="3" t="s">
        <v>86</v>
      </c>
      <c r="AR56" s="3" t="s">
        <v>83</v>
      </c>
      <c r="AS56" s="3" t="s">
        <v>83</v>
      </c>
      <c r="AT56" s="3" t="s">
        <v>83</v>
      </c>
      <c r="AU56" s="3" t="s">
        <v>83</v>
      </c>
      <c r="AV56" s="8">
        <v>0</v>
      </c>
      <c r="AW56" s="8">
        <v>0</v>
      </c>
      <c r="AX56" s="8">
        <v>0</v>
      </c>
      <c r="AY56" s="8">
        <v>0</v>
      </c>
      <c r="AZ56" s="2"/>
    </row>
    <row r="57" spans="4:52" x14ac:dyDescent="0.2">
      <c r="D57" s="1" t="s">
        <v>4216</v>
      </c>
      <c r="E57" s="3" t="s">
        <v>76</v>
      </c>
      <c r="F57" s="3" t="s">
        <v>591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0.8208333333333333</v>
      </c>
      <c r="N57" s="3" t="s">
        <v>4217</v>
      </c>
      <c r="O57" s="2"/>
      <c r="P57" s="3" t="s">
        <v>720</v>
      </c>
      <c r="Q57" s="3" t="s">
        <v>83</v>
      </c>
      <c r="R57" s="3" t="s">
        <v>228</v>
      </c>
      <c r="S57" s="3" t="s">
        <v>83</v>
      </c>
      <c r="T57" s="3" t="s">
        <v>186</v>
      </c>
      <c r="U57" s="3" t="s">
        <v>83</v>
      </c>
      <c r="V57" s="3" t="s">
        <v>4218</v>
      </c>
      <c r="W57" s="3" t="s">
        <v>86</v>
      </c>
      <c r="X57" s="3" t="s">
        <v>2196</v>
      </c>
      <c r="Y57" s="3" t="s">
        <v>83</v>
      </c>
      <c r="Z57" s="3" t="s">
        <v>228</v>
      </c>
      <c r="AA57" s="3" t="s">
        <v>83</v>
      </c>
      <c r="AB57" s="3" t="s">
        <v>186</v>
      </c>
      <c r="AC57" s="3" t="s">
        <v>83</v>
      </c>
      <c r="AD57" s="3" t="s">
        <v>4219</v>
      </c>
      <c r="AE57" s="3" t="s">
        <v>86</v>
      </c>
      <c r="AF57" s="3" t="s">
        <v>101</v>
      </c>
      <c r="AG57" s="3" t="s">
        <v>83</v>
      </c>
      <c r="AH57" s="3" t="s">
        <v>118</v>
      </c>
      <c r="AI57" s="3" t="s">
        <v>83</v>
      </c>
      <c r="AJ57" s="3" t="s">
        <v>599</v>
      </c>
      <c r="AK57" s="3" t="s">
        <v>599</v>
      </c>
      <c r="AL57" s="3" t="s">
        <v>196</v>
      </c>
      <c r="AM57" s="3" t="s">
        <v>196</v>
      </c>
      <c r="AN57" s="3" t="s">
        <v>186</v>
      </c>
      <c r="AO57" s="3" t="s">
        <v>186</v>
      </c>
      <c r="AP57" s="3" t="s">
        <v>86</v>
      </c>
      <c r="AQ57" s="3" t="s">
        <v>86</v>
      </c>
      <c r="AR57" s="3" t="s">
        <v>4057</v>
      </c>
      <c r="AS57" s="3" t="s">
        <v>4057</v>
      </c>
      <c r="AT57" s="3" t="s">
        <v>407</v>
      </c>
      <c r="AU57" s="3" t="s">
        <v>407</v>
      </c>
      <c r="AV57" s="8">
        <v>0.02</v>
      </c>
      <c r="AW57" s="8">
        <v>0.05</v>
      </c>
      <c r="AX57" s="8">
        <v>0.08</v>
      </c>
      <c r="AY57" s="8">
        <v>0.23</v>
      </c>
      <c r="AZ57" s="2"/>
    </row>
    <row r="58" spans="4:52" x14ac:dyDescent="0.2">
      <c r="D58" s="1" t="s">
        <v>1077</v>
      </c>
      <c r="E58" s="3" t="s">
        <v>76</v>
      </c>
      <c r="F58" s="3" t="s">
        <v>1490</v>
      </c>
      <c r="G58" s="3" t="s">
        <v>89</v>
      </c>
      <c r="H58" s="2"/>
      <c r="I58" s="2"/>
      <c r="J58" s="2"/>
      <c r="K58" s="3" t="s">
        <v>79</v>
      </c>
      <c r="L58" s="3" t="s">
        <v>80</v>
      </c>
      <c r="M58" s="6">
        <v>0.8222222222222223</v>
      </c>
      <c r="N58" s="3" t="s">
        <v>4220</v>
      </c>
      <c r="O58" s="2"/>
      <c r="P58" s="3" t="s">
        <v>1196</v>
      </c>
      <c r="Q58" s="3" t="s">
        <v>83</v>
      </c>
      <c r="R58" s="3" t="s">
        <v>434</v>
      </c>
      <c r="S58" s="3" t="s">
        <v>83</v>
      </c>
      <c r="T58" s="3" t="s">
        <v>151</v>
      </c>
      <c r="U58" s="3" t="s">
        <v>83</v>
      </c>
      <c r="V58" s="3" t="s">
        <v>4221</v>
      </c>
      <c r="W58" s="3" t="s">
        <v>86</v>
      </c>
      <c r="X58" s="3" t="s">
        <v>2416</v>
      </c>
      <c r="Y58" s="3" t="s">
        <v>83</v>
      </c>
      <c r="Z58" s="3" t="s">
        <v>333</v>
      </c>
      <c r="AA58" s="3" t="s">
        <v>83</v>
      </c>
      <c r="AB58" s="3" t="s">
        <v>115</v>
      </c>
      <c r="AC58" s="3" t="s">
        <v>83</v>
      </c>
      <c r="AD58" s="3" t="s">
        <v>4222</v>
      </c>
      <c r="AE58" s="3" t="s">
        <v>86</v>
      </c>
      <c r="AF58" s="3" t="s">
        <v>101</v>
      </c>
      <c r="AG58" s="3" t="s">
        <v>83</v>
      </c>
      <c r="AH58" s="3" t="s">
        <v>118</v>
      </c>
      <c r="AI58" s="3" t="s">
        <v>83</v>
      </c>
      <c r="AJ58" s="3" t="s">
        <v>1084</v>
      </c>
      <c r="AK58" s="3" t="s">
        <v>1084</v>
      </c>
      <c r="AL58" s="3" t="s">
        <v>387</v>
      </c>
      <c r="AM58" s="3" t="s">
        <v>387</v>
      </c>
      <c r="AN58" s="3" t="s">
        <v>260</v>
      </c>
      <c r="AO58" s="3" t="s">
        <v>260</v>
      </c>
      <c r="AP58" s="3" t="s">
        <v>86</v>
      </c>
      <c r="AQ58" s="3" t="s">
        <v>86</v>
      </c>
      <c r="AR58" s="3" t="s">
        <v>136</v>
      </c>
      <c r="AS58" s="3" t="s">
        <v>136</v>
      </c>
      <c r="AT58" s="3" t="s">
        <v>107</v>
      </c>
      <c r="AU58" s="3" t="s">
        <v>107</v>
      </c>
      <c r="AV58" s="8">
        <v>0.05</v>
      </c>
      <c r="AW58" s="8">
        <v>7.0000000000000007E-2</v>
      </c>
      <c r="AX58" s="8">
        <v>0.1</v>
      </c>
      <c r="AY58" s="8">
        <v>0.43</v>
      </c>
      <c r="AZ58" s="2"/>
    </row>
    <row r="59" spans="4:52" x14ac:dyDescent="0.2">
      <c r="D59" s="1" t="s">
        <v>1503</v>
      </c>
      <c r="E59" s="3" t="s">
        <v>76</v>
      </c>
      <c r="F59" s="3" t="s">
        <v>88</v>
      </c>
      <c r="G59" s="3" t="s">
        <v>78</v>
      </c>
      <c r="H59" s="2"/>
      <c r="I59" s="2"/>
      <c r="J59" s="2"/>
      <c r="K59" s="3" t="s">
        <v>79</v>
      </c>
      <c r="L59" s="3" t="s">
        <v>80</v>
      </c>
      <c r="M59" s="6">
        <v>0.82361111111111107</v>
      </c>
      <c r="N59" s="3" t="s">
        <v>4223</v>
      </c>
      <c r="O59" s="2"/>
      <c r="P59" s="3" t="s">
        <v>481</v>
      </c>
      <c r="Q59" s="3" t="s">
        <v>83</v>
      </c>
      <c r="R59" s="3" t="s">
        <v>558</v>
      </c>
      <c r="S59" s="3" t="s">
        <v>83</v>
      </c>
      <c r="T59" s="3" t="s">
        <v>1026</v>
      </c>
      <c r="U59" s="3" t="s">
        <v>83</v>
      </c>
      <c r="V59" s="3" t="s">
        <v>4224</v>
      </c>
      <c r="W59" s="3" t="s">
        <v>86</v>
      </c>
      <c r="X59" s="3" t="s">
        <v>2887</v>
      </c>
      <c r="Y59" s="3" t="s">
        <v>83</v>
      </c>
      <c r="Z59" s="3" t="s">
        <v>145</v>
      </c>
      <c r="AA59" s="3" t="s">
        <v>83</v>
      </c>
      <c r="AB59" s="3" t="s">
        <v>146</v>
      </c>
      <c r="AC59" s="3" t="s">
        <v>83</v>
      </c>
      <c r="AD59" s="3" t="s">
        <v>4225</v>
      </c>
      <c r="AE59" s="3" t="s">
        <v>86</v>
      </c>
      <c r="AF59" s="3" t="s">
        <v>101</v>
      </c>
      <c r="AG59" s="3" t="s">
        <v>83</v>
      </c>
      <c r="AH59" s="3" t="s">
        <v>155</v>
      </c>
      <c r="AI59" s="3" t="s">
        <v>83</v>
      </c>
      <c r="AJ59" s="3" t="s">
        <v>408</v>
      </c>
      <c r="AK59" s="3" t="s">
        <v>408</v>
      </c>
      <c r="AL59" s="3" t="s">
        <v>431</v>
      </c>
      <c r="AM59" s="3" t="s">
        <v>431</v>
      </c>
      <c r="AN59" s="3" t="s">
        <v>420</v>
      </c>
      <c r="AO59" s="3" t="s">
        <v>420</v>
      </c>
      <c r="AP59" s="3" t="s">
        <v>86</v>
      </c>
      <c r="AQ59" s="3" t="s">
        <v>86</v>
      </c>
      <c r="AR59" s="3" t="s">
        <v>4057</v>
      </c>
      <c r="AS59" s="3" t="s">
        <v>4057</v>
      </c>
      <c r="AT59" s="3" t="s">
        <v>107</v>
      </c>
      <c r="AU59" s="3" t="s">
        <v>107</v>
      </c>
      <c r="AV59" s="8">
        <v>0.02</v>
      </c>
      <c r="AW59" s="8">
        <v>0.02</v>
      </c>
      <c r="AX59" s="8">
        <v>0.03</v>
      </c>
      <c r="AY59" s="8">
        <v>0.17</v>
      </c>
      <c r="AZ59" s="2"/>
    </row>
    <row r="60" spans="4:52" x14ac:dyDescent="0.2">
      <c r="D60" s="4" t="s">
        <v>618</v>
      </c>
      <c r="E60" s="3" t="s">
        <v>76</v>
      </c>
      <c r="F60" s="3" t="s">
        <v>564</v>
      </c>
      <c r="G60" s="3" t="s">
        <v>78</v>
      </c>
      <c r="H60" s="2"/>
      <c r="I60" s="2"/>
      <c r="J60" s="2"/>
      <c r="K60" s="3" t="s">
        <v>79</v>
      </c>
      <c r="L60" s="3" t="s">
        <v>80</v>
      </c>
      <c r="M60" s="6">
        <v>0.82500000000000007</v>
      </c>
      <c r="N60" s="4" t="s">
        <v>4226</v>
      </c>
      <c r="O60" s="2"/>
      <c r="P60" s="3" t="s">
        <v>220</v>
      </c>
      <c r="Q60" s="3" t="s">
        <v>83</v>
      </c>
      <c r="R60" s="3" t="s">
        <v>284</v>
      </c>
      <c r="S60" s="3" t="s">
        <v>83</v>
      </c>
      <c r="T60" s="3" t="s">
        <v>151</v>
      </c>
      <c r="U60" s="3" t="s">
        <v>83</v>
      </c>
      <c r="V60" s="3" t="s">
        <v>4227</v>
      </c>
      <c r="W60" s="3" t="s">
        <v>86</v>
      </c>
      <c r="X60" s="3" t="s">
        <v>137</v>
      </c>
      <c r="Y60" s="3" t="s">
        <v>447</v>
      </c>
      <c r="Z60" s="3" t="s">
        <v>281</v>
      </c>
      <c r="AA60" s="3" t="s">
        <v>373</v>
      </c>
      <c r="AB60" s="3" t="s">
        <v>516</v>
      </c>
      <c r="AC60" s="3" t="s">
        <v>327</v>
      </c>
      <c r="AD60" s="3" t="s">
        <v>4228</v>
      </c>
      <c r="AE60" s="3" t="s">
        <v>86</v>
      </c>
      <c r="AF60" s="3" t="s">
        <v>117</v>
      </c>
      <c r="AG60" s="3" t="s">
        <v>83</v>
      </c>
      <c r="AH60" s="3" t="s">
        <v>313</v>
      </c>
      <c r="AI60" s="3" t="s">
        <v>83</v>
      </c>
      <c r="AJ60" s="3" t="s">
        <v>1462</v>
      </c>
      <c r="AK60" s="3" t="s">
        <v>1462</v>
      </c>
      <c r="AL60" s="3" t="s">
        <v>284</v>
      </c>
      <c r="AM60" s="3" t="s">
        <v>284</v>
      </c>
      <c r="AN60" s="3" t="s">
        <v>347</v>
      </c>
      <c r="AO60" s="3" t="s">
        <v>347</v>
      </c>
      <c r="AP60" s="3" t="s">
        <v>86</v>
      </c>
      <c r="AQ60" s="3" t="s">
        <v>86</v>
      </c>
      <c r="AR60" s="3" t="s">
        <v>1920</v>
      </c>
      <c r="AS60" s="3" t="s">
        <v>1920</v>
      </c>
      <c r="AT60" s="3" t="s">
        <v>139</v>
      </c>
      <c r="AU60" s="3" t="s">
        <v>139</v>
      </c>
      <c r="AV60" s="8">
        <v>0.02</v>
      </c>
      <c r="AW60" s="8">
        <v>0.03</v>
      </c>
      <c r="AX60" s="8">
        <v>0.06</v>
      </c>
      <c r="AY60" s="8">
        <v>0.28000000000000003</v>
      </c>
      <c r="AZ60" s="2"/>
    </row>
    <row r="61" spans="4:52" x14ac:dyDescent="0.2">
      <c r="D61" s="1" t="s">
        <v>2034</v>
      </c>
      <c r="E61" s="3" t="s">
        <v>76</v>
      </c>
      <c r="F61" s="3" t="s">
        <v>2188</v>
      </c>
      <c r="G61" s="3" t="s">
        <v>89</v>
      </c>
      <c r="H61" s="2"/>
      <c r="I61" s="2"/>
      <c r="J61" s="2"/>
      <c r="K61" s="3" t="s">
        <v>79</v>
      </c>
      <c r="L61" s="3" t="s">
        <v>80</v>
      </c>
      <c r="M61" s="6">
        <v>0.8256944444444444</v>
      </c>
      <c r="N61" s="3" t="s">
        <v>4229</v>
      </c>
      <c r="O61" s="2"/>
      <c r="P61" s="3" t="s">
        <v>728</v>
      </c>
      <c r="Q61" s="3" t="s">
        <v>83</v>
      </c>
      <c r="R61" s="3" t="s">
        <v>228</v>
      </c>
      <c r="S61" s="3" t="s">
        <v>83</v>
      </c>
      <c r="T61" s="3" t="s">
        <v>115</v>
      </c>
      <c r="U61" s="3" t="s">
        <v>83</v>
      </c>
      <c r="V61" s="3" t="s">
        <v>1506</v>
      </c>
      <c r="W61" s="3" t="s">
        <v>86</v>
      </c>
      <c r="X61" s="3" t="s">
        <v>1757</v>
      </c>
      <c r="Y61" s="3" t="s">
        <v>83</v>
      </c>
      <c r="Z61" s="3" t="s">
        <v>388</v>
      </c>
      <c r="AA61" s="3" t="s">
        <v>83</v>
      </c>
      <c r="AB61" s="3" t="s">
        <v>146</v>
      </c>
      <c r="AC61" s="3" t="s">
        <v>83</v>
      </c>
      <c r="AD61" s="3" t="s">
        <v>4230</v>
      </c>
      <c r="AE61" s="3" t="s">
        <v>86</v>
      </c>
      <c r="AF61" s="3" t="s">
        <v>101</v>
      </c>
      <c r="AG61" s="3" t="s">
        <v>83</v>
      </c>
      <c r="AH61" s="3" t="s">
        <v>335</v>
      </c>
      <c r="AI61" s="3" t="s">
        <v>83</v>
      </c>
      <c r="AJ61" s="3" t="s">
        <v>211</v>
      </c>
      <c r="AK61" s="3" t="s">
        <v>211</v>
      </c>
      <c r="AL61" s="3" t="s">
        <v>400</v>
      </c>
      <c r="AM61" s="3" t="s">
        <v>400</v>
      </c>
      <c r="AN61" s="3" t="s">
        <v>115</v>
      </c>
      <c r="AO61" s="3" t="s">
        <v>115</v>
      </c>
      <c r="AP61" s="3" t="s">
        <v>86</v>
      </c>
      <c r="AQ61" s="3" t="s">
        <v>86</v>
      </c>
      <c r="AR61" s="3" t="s">
        <v>1920</v>
      </c>
      <c r="AS61" s="3" t="s">
        <v>1920</v>
      </c>
      <c r="AT61" s="3" t="s">
        <v>393</v>
      </c>
      <c r="AU61" s="3" t="s">
        <v>393</v>
      </c>
      <c r="AV61" s="8">
        <v>0.05</v>
      </c>
      <c r="AW61" s="8">
        <v>7.0000000000000007E-2</v>
      </c>
      <c r="AX61" s="8">
        <v>0.1</v>
      </c>
      <c r="AY61" s="8">
        <v>0.23</v>
      </c>
      <c r="AZ61" s="2"/>
    </row>
    <row r="62" spans="4:52" x14ac:dyDescent="0.2">
      <c r="D62" s="1" t="s">
        <v>3165</v>
      </c>
      <c r="E62" s="3" t="s">
        <v>76</v>
      </c>
      <c r="F62" s="3" t="s">
        <v>218</v>
      </c>
      <c r="G62" s="3" t="s">
        <v>78</v>
      </c>
      <c r="H62" s="2"/>
      <c r="I62" s="2"/>
      <c r="J62" s="2"/>
      <c r="K62" s="3" t="s">
        <v>79</v>
      </c>
      <c r="L62" s="3" t="s">
        <v>80</v>
      </c>
      <c r="M62" s="6">
        <v>0.82777777777777783</v>
      </c>
      <c r="N62" s="3" t="s">
        <v>4231</v>
      </c>
      <c r="O62" s="2"/>
      <c r="P62" s="3" t="s">
        <v>83</v>
      </c>
      <c r="Q62" s="3" t="s">
        <v>83</v>
      </c>
      <c r="R62" s="3" t="s">
        <v>83</v>
      </c>
      <c r="S62" s="3" t="s">
        <v>83</v>
      </c>
      <c r="T62" s="3" t="s">
        <v>83</v>
      </c>
      <c r="U62" s="3" t="s">
        <v>83</v>
      </c>
      <c r="V62" s="3" t="s">
        <v>86</v>
      </c>
      <c r="W62" s="3" t="s">
        <v>86</v>
      </c>
      <c r="X62" s="3" t="s">
        <v>214</v>
      </c>
      <c r="Y62" s="3" t="s">
        <v>83</v>
      </c>
      <c r="Z62" s="3" t="s">
        <v>630</v>
      </c>
      <c r="AA62" s="3" t="s">
        <v>83</v>
      </c>
      <c r="AB62" s="3" t="s">
        <v>420</v>
      </c>
      <c r="AC62" s="3" t="s">
        <v>83</v>
      </c>
      <c r="AD62" s="3" t="s">
        <v>86</v>
      </c>
      <c r="AE62" s="3" t="s">
        <v>86</v>
      </c>
      <c r="AF62" s="3" t="s">
        <v>101</v>
      </c>
      <c r="AG62" s="3" t="s">
        <v>83</v>
      </c>
      <c r="AH62" s="3" t="s">
        <v>155</v>
      </c>
      <c r="AI62" s="3" t="s">
        <v>83</v>
      </c>
      <c r="AJ62" s="3" t="s">
        <v>1385</v>
      </c>
      <c r="AK62" s="3" t="s">
        <v>1385</v>
      </c>
      <c r="AL62" s="3" t="s">
        <v>144</v>
      </c>
      <c r="AM62" s="3" t="s">
        <v>144</v>
      </c>
      <c r="AN62" s="3" t="s">
        <v>146</v>
      </c>
      <c r="AO62" s="3" t="s">
        <v>146</v>
      </c>
      <c r="AP62" s="3" t="s">
        <v>86</v>
      </c>
      <c r="AQ62" s="3" t="s">
        <v>86</v>
      </c>
      <c r="AR62" s="3" t="s">
        <v>1920</v>
      </c>
      <c r="AS62" s="3" t="s">
        <v>1920</v>
      </c>
      <c r="AT62" s="3" t="s">
        <v>102</v>
      </c>
      <c r="AU62" s="3" t="s">
        <v>102</v>
      </c>
      <c r="AV62" s="8">
        <v>0</v>
      </c>
      <c r="AW62" s="8">
        <v>0</v>
      </c>
      <c r="AX62" s="8">
        <v>0.01</v>
      </c>
      <c r="AY62" s="8">
        <v>0.01</v>
      </c>
      <c r="AZ62" s="2"/>
    </row>
    <row r="63" spans="4:52" x14ac:dyDescent="0.2">
      <c r="D63" s="1" t="s">
        <v>317</v>
      </c>
      <c r="E63" s="3" t="s">
        <v>76</v>
      </c>
      <c r="F63" s="3" t="s">
        <v>1964</v>
      </c>
      <c r="G63" s="3" t="s">
        <v>89</v>
      </c>
      <c r="H63" s="2"/>
      <c r="I63" s="2"/>
      <c r="J63" s="2"/>
      <c r="K63" s="3" t="s">
        <v>79</v>
      </c>
      <c r="L63" s="3" t="s">
        <v>80</v>
      </c>
      <c r="M63" s="6">
        <v>0.83124999999999993</v>
      </c>
      <c r="N63" s="3" t="s">
        <v>4232</v>
      </c>
      <c r="O63" s="2"/>
      <c r="P63" s="3" t="s">
        <v>1692</v>
      </c>
      <c r="Q63" s="3" t="s">
        <v>1492</v>
      </c>
      <c r="R63" s="3" t="s">
        <v>431</v>
      </c>
      <c r="S63" s="3" t="s">
        <v>260</v>
      </c>
      <c r="T63" s="3" t="s">
        <v>133</v>
      </c>
      <c r="U63" s="3" t="s">
        <v>112</v>
      </c>
      <c r="V63" s="3" t="s">
        <v>4233</v>
      </c>
      <c r="W63" s="3" t="s">
        <v>4234</v>
      </c>
      <c r="X63" s="3" t="s">
        <v>2926</v>
      </c>
      <c r="Y63" s="3" t="s">
        <v>1757</v>
      </c>
      <c r="Z63" s="3" t="s">
        <v>694</v>
      </c>
      <c r="AA63" s="3" t="s">
        <v>260</v>
      </c>
      <c r="AB63" s="3" t="s">
        <v>186</v>
      </c>
      <c r="AC63" s="3" t="s">
        <v>112</v>
      </c>
      <c r="AD63" s="3" t="s">
        <v>4235</v>
      </c>
      <c r="AE63" s="3" t="s">
        <v>86</v>
      </c>
      <c r="AF63" s="3" t="s">
        <v>1544</v>
      </c>
      <c r="AG63" s="3" t="s">
        <v>913</v>
      </c>
      <c r="AH63" s="3" t="s">
        <v>314</v>
      </c>
      <c r="AI63" s="3" t="s">
        <v>155</v>
      </c>
      <c r="AJ63" s="3" t="s">
        <v>1406</v>
      </c>
      <c r="AK63" s="3" t="s">
        <v>1406</v>
      </c>
      <c r="AL63" s="3" t="s">
        <v>431</v>
      </c>
      <c r="AM63" s="3" t="s">
        <v>431</v>
      </c>
      <c r="AN63" s="3" t="s">
        <v>179</v>
      </c>
      <c r="AO63" s="3" t="s">
        <v>179</v>
      </c>
      <c r="AP63" s="3" t="s">
        <v>86</v>
      </c>
      <c r="AQ63" s="3" t="s">
        <v>86</v>
      </c>
      <c r="AR63" s="3" t="s">
        <v>4057</v>
      </c>
      <c r="AS63" s="3" t="s">
        <v>4057</v>
      </c>
      <c r="AT63" s="3" t="s">
        <v>519</v>
      </c>
      <c r="AU63" s="3" t="s">
        <v>519</v>
      </c>
      <c r="AV63" s="8">
        <v>0.01</v>
      </c>
      <c r="AW63" s="8">
        <v>0.02</v>
      </c>
      <c r="AX63" s="8">
        <v>0.03</v>
      </c>
      <c r="AY63" s="8">
        <v>0.16</v>
      </c>
      <c r="AZ63" s="2"/>
    </row>
    <row r="64" spans="4:52" x14ac:dyDescent="0.2">
      <c r="D64" s="1" t="s">
        <v>4236</v>
      </c>
      <c r="E64" s="3" t="s">
        <v>76</v>
      </c>
      <c r="F64" s="3" t="s">
        <v>88</v>
      </c>
      <c r="G64" s="3" t="s">
        <v>468</v>
      </c>
      <c r="H64" s="2"/>
      <c r="I64" s="2"/>
      <c r="J64" s="2"/>
      <c r="K64" s="3" t="s">
        <v>79</v>
      </c>
      <c r="L64" s="2"/>
      <c r="M64" s="6">
        <v>0.83124999999999993</v>
      </c>
      <c r="N64" s="3" t="s">
        <v>4237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4:52" x14ac:dyDescent="0.2">
      <c r="D65" s="1" t="s">
        <v>4238</v>
      </c>
      <c r="E65" s="3" t="s">
        <v>76</v>
      </c>
      <c r="F65" s="3" t="s">
        <v>1939</v>
      </c>
      <c r="G65" s="3" t="s">
        <v>89</v>
      </c>
      <c r="H65" s="2"/>
      <c r="I65" s="2"/>
      <c r="J65" s="2"/>
      <c r="K65" s="3" t="s">
        <v>79</v>
      </c>
      <c r="L65" s="3" t="s">
        <v>80</v>
      </c>
      <c r="M65" s="6">
        <v>0.83263888888888893</v>
      </c>
      <c r="N65" s="3" t="s">
        <v>4239</v>
      </c>
      <c r="O65" s="2"/>
      <c r="P65" s="3" t="s">
        <v>346</v>
      </c>
      <c r="Q65" s="3" t="s">
        <v>83</v>
      </c>
      <c r="R65" s="3" t="s">
        <v>1357</v>
      </c>
      <c r="S65" s="3" t="s">
        <v>83</v>
      </c>
      <c r="T65" s="3" t="s">
        <v>4240</v>
      </c>
      <c r="U65" s="3" t="s">
        <v>83</v>
      </c>
      <c r="V65" s="3">
        <f>-(1.23 %)</f>
        <v>-1.23E-2</v>
      </c>
      <c r="W65" s="3" t="s">
        <v>86</v>
      </c>
      <c r="X65" s="3" t="s">
        <v>485</v>
      </c>
      <c r="Y65" s="3" t="s">
        <v>757</v>
      </c>
      <c r="Z65" s="3" t="s">
        <v>4241</v>
      </c>
      <c r="AA65" s="3" t="s">
        <v>4242</v>
      </c>
      <c r="AB65" s="3" t="s">
        <v>885</v>
      </c>
      <c r="AC65" s="3" t="s">
        <v>4243</v>
      </c>
      <c r="AD65" s="3" t="s">
        <v>86</v>
      </c>
      <c r="AE65" s="3" t="s">
        <v>4244</v>
      </c>
      <c r="AF65" s="3" t="s">
        <v>101</v>
      </c>
      <c r="AG65" s="3" t="s">
        <v>117</v>
      </c>
      <c r="AH65" s="3" t="s">
        <v>407</v>
      </c>
      <c r="AI65" s="3" t="s">
        <v>335</v>
      </c>
      <c r="AJ65" s="3" t="s">
        <v>470</v>
      </c>
      <c r="AK65" s="3" t="s">
        <v>470</v>
      </c>
      <c r="AL65" s="3" t="s">
        <v>4245</v>
      </c>
      <c r="AM65" s="3" t="s">
        <v>4245</v>
      </c>
      <c r="AN65" s="3" t="s">
        <v>1022</v>
      </c>
      <c r="AO65" s="3" t="s">
        <v>1022</v>
      </c>
      <c r="AP65" s="3" t="s">
        <v>86</v>
      </c>
      <c r="AQ65" s="3" t="s">
        <v>86</v>
      </c>
      <c r="AR65" s="3" t="s">
        <v>1920</v>
      </c>
      <c r="AS65" s="3" t="s">
        <v>1920</v>
      </c>
      <c r="AT65" s="3" t="s">
        <v>155</v>
      </c>
      <c r="AU65" s="3" t="s">
        <v>155</v>
      </c>
      <c r="AV65" s="8">
        <v>0.08</v>
      </c>
      <c r="AW65" s="8">
        <v>0.12</v>
      </c>
      <c r="AX65" s="8">
        <v>0.18</v>
      </c>
      <c r="AY65" s="8">
        <v>0.32</v>
      </c>
      <c r="AZ65" s="2"/>
    </row>
    <row r="66" spans="4:52" x14ac:dyDescent="0.2">
      <c r="D66" s="1" t="s">
        <v>317</v>
      </c>
      <c r="E66" s="3" t="s">
        <v>76</v>
      </c>
      <c r="F66" s="3" t="s">
        <v>4162</v>
      </c>
      <c r="G66" s="3" t="s">
        <v>78</v>
      </c>
      <c r="H66" s="2"/>
      <c r="I66" s="2"/>
      <c r="J66" s="2"/>
      <c r="K66" s="3" t="s">
        <v>79</v>
      </c>
      <c r="L66" s="3" t="s">
        <v>80</v>
      </c>
      <c r="M66" s="6">
        <v>0.83472222222222225</v>
      </c>
      <c r="N66" s="3" t="s">
        <v>4246</v>
      </c>
      <c r="O66" s="2"/>
      <c r="P66" s="3" t="s">
        <v>1243</v>
      </c>
      <c r="Q66" s="3" t="s">
        <v>83</v>
      </c>
      <c r="R66" s="3" t="s">
        <v>310</v>
      </c>
      <c r="S66" s="3" t="s">
        <v>83</v>
      </c>
      <c r="T66" s="3" t="s">
        <v>186</v>
      </c>
      <c r="U66" s="3" t="s">
        <v>83</v>
      </c>
      <c r="V66" s="3" t="s">
        <v>4247</v>
      </c>
      <c r="W66" s="3" t="s">
        <v>86</v>
      </c>
      <c r="X66" s="3" t="s">
        <v>3254</v>
      </c>
      <c r="Y66" s="3" t="s">
        <v>83</v>
      </c>
      <c r="Z66" s="3" t="s">
        <v>676</v>
      </c>
      <c r="AA66" s="3" t="s">
        <v>83</v>
      </c>
      <c r="AB66" s="3" t="s">
        <v>179</v>
      </c>
      <c r="AC66" s="3" t="s">
        <v>83</v>
      </c>
      <c r="AD66" s="3" t="s">
        <v>4248</v>
      </c>
      <c r="AE66" s="3" t="s">
        <v>86</v>
      </c>
      <c r="AF66" s="3" t="s">
        <v>913</v>
      </c>
      <c r="AG66" s="3" t="s">
        <v>83</v>
      </c>
      <c r="AH66" s="3" t="s">
        <v>155</v>
      </c>
      <c r="AI66" s="3" t="s">
        <v>83</v>
      </c>
      <c r="AJ66" s="3" t="s">
        <v>301</v>
      </c>
      <c r="AK66" s="3" t="s">
        <v>301</v>
      </c>
      <c r="AL66" s="3" t="s">
        <v>423</v>
      </c>
      <c r="AM66" s="3" t="s">
        <v>423</v>
      </c>
      <c r="AN66" s="3" t="s">
        <v>179</v>
      </c>
      <c r="AO66" s="3" t="s">
        <v>179</v>
      </c>
      <c r="AP66" s="3" t="s">
        <v>86</v>
      </c>
      <c r="AQ66" s="3" t="s">
        <v>86</v>
      </c>
      <c r="AR66" s="3" t="s">
        <v>1920</v>
      </c>
      <c r="AS66" s="3" t="s">
        <v>1920</v>
      </c>
      <c r="AT66" s="3" t="s">
        <v>102</v>
      </c>
      <c r="AU66" s="3" t="s">
        <v>102</v>
      </c>
      <c r="AV66" s="8">
        <v>0.01</v>
      </c>
      <c r="AW66" s="8">
        <v>0.01</v>
      </c>
      <c r="AX66" s="8">
        <v>0.02</v>
      </c>
      <c r="AY66" s="8">
        <v>0.13</v>
      </c>
      <c r="AZ66" s="2"/>
    </row>
    <row r="67" spans="4:52" x14ac:dyDescent="0.2">
      <c r="D67" s="1" t="s">
        <v>3982</v>
      </c>
      <c r="E67" s="3" t="s">
        <v>76</v>
      </c>
      <c r="F67" s="3" t="s">
        <v>2615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0.83611111111111114</v>
      </c>
      <c r="N67" s="3" t="s">
        <v>4249</v>
      </c>
      <c r="O67" s="2"/>
      <c r="P67" s="3" t="s">
        <v>190</v>
      </c>
      <c r="Q67" s="3" t="s">
        <v>83</v>
      </c>
      <c r="R67" s="3" t="s">
        <v>398</v>
      </c>
      <c r="S67" s="3" t="s">
        <v>83</v>
      </c>
      <c r="T67" s="3" t="s">
        <v>138</v>
      </c>
      <c r="U67" s="3" t="s">
        <v>83</v>
      </c>
      <c r="V67" s="3" t="s">
        <v>4250</v>
      </c>
      <c r="W67" s="3" t="s">
        <v>86</v>
      </c>
      <c r="X67" s="3" t="s">
        <v>103</v>
      </c>
      <c r="Y67" s="3" t="s">
        <v>83</v>
      </c>
      <c r="Z67" s="3" t="s">
        <v>1035</v>
      </c>
      <c r="AA67" s="3" t="s">
        <v>83</v>
      </c>
      <c r="AB67" s="3" t="s">
        <v>426</v>
      </c>
      <c r="AC67" s="3" t="s">
        <v>83</v>
      </c>
      <c r="AD67" s="3" t="s">
        <v>4251</v>
      </c>
      <c r="AE67" s="3" t="s">
        <v>86</v>
      </c>
      <c r="AF67" s="3" t="s">
        <v>101</v>
      </c>
      <c r="AG67" s="3" t="s">
        <v>83</v>
      </c>
      <c r="AH67" s="3" t="s">
        <v>155</v>
      </c>
      <c r="AI67" s="3" t="s">
        <v>83</v>
      </c>
      <c r="AJ67" s="3" t="s">
        <v>1492</v>
      </c>
      <c r="AK67" s="3" t="s">
        <v>1492</v>
      </c>
      <c r="AL67" s="3" t="s">
        <v>126</v>
      </c>
      <c r="AM67" s="3" t="s">
        <v>126</v>
      </c>
      <c r="AN67" s="3" t="s">
        <v>327</v>
      </c>
      <c r="AO67" s="3" t="s">
        <v>327</v>
      </c>
      <c r="AP67" s="3" t="s">
        <v>86</v>
      </c>
      <c r="AQ67" s="3" t="s">
        <v>86</v>
      </c>
      <c r="AR67" s="3" t="s">
        <v>1920</v>
      </c>
      <c r="AS67" s="3" t="s">
        <v>1920</v>
      </c>
      <c r="AT67" s="3" t="s">
        <v>102</v>
      </c>
      <c r="AU67" s="3" t="s">
        <v>102</v>
      </c>
      <c r="AV67" s="8">
        <v>0.01</v>
      </c>
      <c r="AW67" s="8">
        <v>0.02</v>
      </c>
      <c r="AX67" s="8">
        <v>0.03</v>
      </c>
      <c r="AY67" s="8">
        <v>0.13</v>
      </c>
      <c r="AZ67" s="2"/>
    </row>
    <row r="68" spans="4:52" x14ac:dyDescent="0.2">
      <c r="D68" s="1" t="s">
        <v>798</v>
      </c>
      <c r="E68" s="3" t="s">
        <v>76</v>
      </c>
      <c r="F68" s="3" t="s">
        <v>799</v>
      </c>
      <c r="G68" s="3" t="s">
        <v>130</v>
      </c>
      <c r="H68" s="2"/>
      <c r="I68" s="2"/>
      <c r="J68" s="2"/>
      <c r="K68" s="3" t="s">
        <v>79</v>
      </c>
      <c r="L68" s="3" t="s">
        <v>80</v>
      </c>
      <c r="M68" s="6">
        <v>0.83819444444444446</v>
      </c>
      <c r="N68" s="3" t="s">
        <v>4252</v>
      </c>
      <c r="O68" s="2"/>
      <c r="P68" s="3" t="s">
        <v>634</v>
      </c>
      <c r="Q68" s="3" t="s">
        <v>988</v>
      </c>
      <c r="R68" s="3" t="s">
        <v>105</v>
      </c>
      <c r="S68" s="3" t="s">
        <v>196</v>
      </c>
      <c r="T68" s="3" t="s">
        <v>186</v>
      </c>
      <c r="U68" s="3" t="s">
        <v>133</v>
      </c>
      <c r="V68" s="3" t="s">
        <v>4253</v>
      </c>
      <c r="W68" s="3">
        <f>-(0.03 %)</f>
        <v>-2.9999999999999997E-4</v>
      </c>
      <c r="X68" s="3" t="s">
        <v>2544</v>
      </c>
      <c r="Y68" s="3" t="s">
        <v>2167</v>
      </c>
      <c r="Z68" s="3" t="s">
        <v>105</v>
      </c>
      <c r="AA68" s="3" t="s">
        <v>196</v>
      </c>
      <c r="AB68" s="3" t="s">
        <v>179</v>
      </c>
      <c r="AC68" s="3" t="s">
        <v>133</v>
      </c>
      <c r="AD68" s="3" t="s">
        <v>4254</v>
      </c>
      <c r="AE68" s="3">
        <f>-(0.07 %)</f>
        <v>-7.000000000000001E-4</v>
      </c>
      <c r="AF68" s="3" t="s">
        <v>465</v>
      </c>
      <c r="AG68" s="3" t="s">
        <v>290</v>
      </c>
      <c r="AH68" s="3" t="s">
        <v>118</v>
      </c>
      <c r="AI68" s="3" t="s">
        <v>1334</v>
      </c>
      <c r="AJ68" s="3" t="s">
        <v>1502</v>
      </c>
      <c r="AK68" s="3" t="s">
        <v>1502</v>
      </c>
      <c r="AL68" s="3" t="s">
        <v>105</v>
      </c>
      <c r="AM68" s="3" t="s">
        <v>105</v>
      </c>
      <c r="AN68" s="3" t="s">
        <v>112</v>
      </c>
      <c r="AO68" s="3" t="s">
        <v>112</v>
      </c>
      <c r="AP68" s="3" t="s">
        <v>86</v>
      </c>
      <c r="AQ68" s="3" t="s">
        <v>86</v>
      </c>
      <c r="AR68" s="3" t="s">
        <v>1920</v>
      </c>
      <c r="AS68" s="3" t="s">
        <v>1920</v>
      </c>
      <c r="AT68" s="3" t="s">
        <v>314</v>
      </c>
      <c r="AU68" s="3" t="s">
        <v>314</v>
      </c>
      <c r="AV68" s="8">
        <v>0.11</v>
      </c>
      <c r="AW68" s="8">
        <v>0.12</v>
      </c>
      <c r="AX68" s="8">
        <v>0.15</v>
      </c>
      <c r="AY68" s="8">
        <v>0.51</v>
      </c>
      <c r="AZ68" s="2"/>
    </row>
    <row r="69" spans="4:52" x14ac:dyDescent="0.2">
      <c r="D69" s="1" t="s">
        <v>4255</v>
      </c>
      <c r="E69" s="3" t="s">
        <v>76</v>
      </c>
      <c r="F69" s="3" t="s">
        <v>4256</v>
      </c>
      <c r="G69" s="3" t="s">
        <v>89</v>
      </c>
      <c r="H69" s="2"/>
      <c r="I69" s="2"/>
      <c r="J69" s="2"/>
      <c r="K69" s="3" t="s">
        <v>79</v>
      </c>
      <c r="L69" s="3" t="s">
        <v>80</v>
      </c>
      <c r="M69" s="6">
        <v>0.83958333333333324</v>
      </c>
      <c r="N69" s="3" t="s">
        <v>4257</v>
      </c>
      <c r="O69" s="2"/>
      <c r="P69" s="3" t="s">
        <v>586</v>
      </c>
      <c r="Q69" s="3" t="s">
        <v>83</v>
      </c>
      <c r="R69" s="3" t="s">
        <v>683</v>
      </c>
      <c r="S69" s="3" t="s">
        <v>83</v>
      </c>
      <c r="T69" s="3" t="s">
        <v>186</v>
      </c>
      <c r="U69" s="3" t="s">
        <v>83</v>
      </c>
      <c r="V69" s="3" t="s">
        <v>4258</v>
      </c>
      <c r="W69" s="3" t="s">
        <v>86</v>
      </c>
      <c r="X69" s="3" t="s">
        <v>3375</v>
      </c>
      <c r="Y69" s="3" t="s">
        <v>83</v>
      </c>
      <c r="Z69" s="3" t="s">
        <v>683</v>
      </c>
      <c r="AA69" s="3" t="s">
        <v>83</v>
      </c>
      <c r="AB69" s="3" t="s">
        <v>186</v>
      </c>
      <c r="AC69" s="3" t="s">
        <v>83</v>
      </c>
      <c r="AD69" s="3" t="s">
        <v>86</v>
      </c>
      <c r="AE69" s="3" t="s">
        <v>86</v>
      </c>
      <c r="AF69" s="3" t="s">
        <v>290</v>
      </c>
      <c r="AG69" s="3" t="s">
        <v>83</v>
      </c>
      <c r="AH69" s="3" t="s">
        <v>314</v>
      </c>
      <c r="AI69" s="3" t="s">
        <v>83</v>
      </c>
      <c r="AJ69" s="3" t="s">
        <v>615</v>
      </c>
      <c r="AK69" s="3" t="s">
        <v>615</v>
      </c>
      <c r="AL69" s="3" t="s">
        <v>431</v>
      </c>
      <c r="AM69" s="3" t="s">
        <v>431</v>
      </c>
      <c r="AN69" s="3" t="s">
        <v>186</v>
      </c>
      <c r="AO69" s="3" t="s">
        <v>186</v>
      </c>
      <c r="AP69" s="3" t="s">
        <v>86</v>
      </c>
      <c r="AQ69" s="3" t="s">
        <v>86</v>
      </c>
      <c r="AR69" s="3" t="s">
        <v>1920</v>
      </c>
      <c r="AS69" s="3" t="s">
        <v>1920</v>
      </c>
      <c r="AT69" s="3" t="s">
        <v>139</v>
      </c>
      <c r="AU69" s="3" t="s">
        <v>139</v>
      </c>
      <c r="AV69" s="8">
        <v>0.01</v>
      </c>
      <c r="AW69" s="8">
        <v>0.01</v>
      </c>
      <c r="AX69" s="8">
        <v>0.03</v>
      </c>
      <c r="AY69" s="8">
        <v>0.16</v>
      </c>
      <c r="AZ69" s="2"/>
    </row>
    <row r="70" spans="4:52" x14ac:dyDescent="0.2">
      <c r="D70" s="1" t="s">
        <v>4260</v>
      </c>
      <c r="E70" s="3" t="s">
        <v>76</v>
      </c>
      <c r="F70" s="3" t="s">
        <v>1846</v>
      </c>
      <c r="G70" s="3" t="s">
        <v>89</v>
      </c>
      <c r="H70" s="2"/>
      <c r="I70" s="2"/>
      <c r="J70" s="2"/>
      <c r="K70" s="3" t="s">
        <v>79</v>
      </c>
      <c r="L70" s="3" t="s">
        <v>80</v>
      </c>
      <c r="M70" s="6">
        <v>0.84236111111111101</v>
      </c>
      <c r="N70" s="3" t="s">
        <v>4261</v>
      </c>
      <c r="O70" s="2"/>
      <c r="P70" s="3" t="s">
        <v>83</v>
      </c>
      <c r="Q70" s="3" t="s">
        <v>83</v>
      </c>
      <c r="R70" s="3" t="s">
        <v>83</v>
      </c>
      <c r="S70" s="3" t="s">
        <v>83</v>
      </c>
      <c r="T70" s="3" t="s">
        <v>83</v>
      </c>
      <c r="U70" s="3" t="s">
        <v>83</v>
      </c>
      <c r="V70" s="3" t="s">
        <v>86</v>
      </c>
      <c r="W70" s="3" t="s">
        <v>86</v>
      </c>
      <c r="X70" s="3" t="s">
        <v>4262</v>
      </c>
      <c r="Y70" s="3" t="s">
        <v>83</v>
      </c>
      <c r="Z70" s="3" t="s">
        <v>149</v>
      </c>
      <c r="AA70" s="3" t="s">
        <v>83</v>
      </c>
      <c r="AB70" s="3" t="s">
        <v>112</v>
      </c>
      <c r="AC70" s="3" t="s">
        <v>83</v>
      </c>
      <c r="AD70" s="3" t="s">
        <v>86</v>
      </c>
      <c r="AE70" s="3" t="s">
        <v>86</v>
      </c>
      <c r="AF70" s="3" t="s">
        <v>101</v>
      </c>
      <c r="AG70" s="3" t="s">
        <v>83</v>
      </c>
      <c r="AH70" s="3" t="s">
        <v>155</v>
      </c>
      <c r="AI70" s="3" t="s">
        <v>83</v>
      </c>
      <c r="AJ70" s="3" t="s">
        <v>83</v>
      </c>
      <c r="AK70" s="3" t="s">
        <v>83</v>
      </c>
      <c r="AL70" s="3" t="s">
        <v>83</v>
      </c>
      <c r="AM70" s="3" t="s">
        <v>83</v>
      </c>
      <c r="AN70" s="3" t="s">
        <v>83</v>
      </c>
      <c r="AO70" s="3" t="s">
        <v>83</v>
      </c>
      <c r="AP70" s="3" t="s">
        <v>86</v>
      </c>
      <c r="AQ70" s="3" t="s">
        <v>86</v>
      </c>
      <c r="AR70" s="3" t="s">
        <v>83</v>
      </c>
      <c r="AS70" s="3" t="s">
        <v>83</v>
      </c>
      <c r="AT70" s="3" t="s">
        <v>83</v>
      </c>
      <c r="AU70" s="3" t="s">
        <v>83</v>
      </c>
      <c r="AV70" s="8">
        <v>0</v>
      </c>
      <c r="AW70" s="8">
        <v>0</v>
      </c>
      <c r="AX70" s="8">
        <v>0</v>
      </c>
      <c r="AY70" s="8">
        <v>0</v>
      </c>
      <c r="AZ70" s="2"/>
    </row>
    <row r="71" spans="4:52" x14ac:dyDescent="0.2">
      <c r="D71" s="1" t="s">
        <v>1380</v>
      </c>
      <c r="E71" s="3" t="s">
        <v>76</v>
      </c>
      <c r="F71" s="3" t="s">
        <v>845</v>
      </c>
      <c r="G71" s="3" t="s">
        <v>89</v>
      </c>
      <c r="H71" s="2"/>
      <c r="I71" s="2"/>
      <c r="J71" s="2"/>
      <c r="K71" s="3" t="s">
        <v>79</v>
      </c>
      <c r="L71" s="3" t="s">
        <v>80</v>
      </c>
      <c r="M71" s="6">
        <v>0.84305555555555556</v>
      </c>
      <c r="N71" s="3" t="s">
        <v>4263</v>
      </c>
      <c r="O71" s="2"/>
      <c r="P71" s="3" t="s">
        <v>1424</v>
      </c>
      <c r="Q71" s="3" t="s">
        <v>83</v>
      </c>
      <c r="R71" s="3" t="s">
        <v>1085</v>
      </c>
      <c r="S71" s="3" t="s">
        <v>83</v>
      </c>
      <c r="T71" s="3" t="s">
        <v>434</v>
      </c>
      <c r="U71" s="3" t="s">
        <v>83</v>
      </c>
      <c r="V71" s="3" t="s">
        <v>4264</v>
      </c>
      <c r="W71" s="3" t="s">
        <v>86</v>
      </c>
      <c r="X71" s="3" t="s">
        <v>2184</v>
      </c>
      <c r="Y71" s="3" t="s">
        <v>83</v>
      </c>
      <c r="Z71" s="3" t="s">
        <v>2628</v>
      </c>
      <c r="AA71" s="3" t="s">
        <v>83</v>
      </c>
      <c r="AB71" s="3" t="s">
        <v>434</v>
      </c>
      <c r="AC71" s="3" t="s">
        <v>83</v>
      </c>
      <c r="AD71" s="3" t="s">
        <v>4265</v>
      </c>
      <c r="AE71" s="3" t="s">
        <v>86</v>
      </c>
      <c r="AF71" s="3" t="s">
        <v>101</v>
      </c>
      <c r="AG71" s="3" t="s">
        <v>83</v>
      </c>
      <c r="AH71" s="3" t="s">
        <v>118</v>
      </c>
      <c r="AI71" s="3" t="s">
        <v>83</v>
      </c>
      <c r="AJ71" s="3" t="s">
        <v>214</v>
      </c>
      <c r="AK71" s="3" t="s">
        <v>214</v>
      </c>
      <c r="AL71" s="3" t="s">
        <v>909</v>
      </c>
      <c r="AM71" s="3" t="s">
        <v>909</v>
      </c>
      <c r="AN71" s="3" t="s">
        <v>115</v>
      </c>
      <c r="AO71" s="3" t="s">
        <v>115</v>
      </c>
      <c r="AP71" s="3" t="s">
        <v>86</v>
      </c>
      <c r="AQ71" s="3" t="s">
        <v>86</v>
      </c>
      <c r="AR71" s="3" t="s">
        <v>4057</v>
      </c>
      <c r="AS71" s="3" t="s">
        <v>4057</v>
      </c>
      <c r="AT71" s="3" t="s">
        <v>519</v>
      </c>
      <c r="AU71" s="3" t="s">
        <v>519</v>
      </c>
      <c r="AV71" s="8">
        <v>0</v>
      </c>
      <c r="AW71" s="8">
        <v>0.01</v>
      </c>
      <c r="AX71" s="8">
        <v>0.02</v>
      </c>
      <c r="AY71" s="8">
        <v>0.17</v>
      </c>
      <c r="AZ71" s="2"/>
    </row>
    <row r="72" spans="4:52" x14ac:dyDescent="0.2">
      <c r="D72" s="1" t="s">
        <v>2081</v>
      </c>
      <c r="E72" s="3" t="s">
        <v>76</v>
      </c>
      <c r="F72" s="3" t="s">
        <v>1524</v>
      </c>
      <c r="G72" s="3" t="s">
        <v>89</v>
      </c>
      <c r="H72" s="2"/>
      <c r="I72" s="2"/>
      <c r="J72" s="2"/>
      <c r="K72" s="3" t="s">
        <v>79</v>
      </c>
      <c r="L72" s="3" t="s">
        <v>80</v>
      </c>
      <c r="M72" s="6">
        <v>0.84930555555555554</v>
      </c>
      <c r="N72" s="3" t="s">
        <v>4267</v>
      </c>
      <c r="O72" s="2"/>
      <c r="P72" s="3" t="s">
        <v>879</v>
      </c>
      <c r="Q72" s="3" t="s">
        <v>83</v>
      </c>
      <c r="R72" s="3" t="s">
        <v>721</v>
      </c>
      <c r="S72" s="3" t="s">
        <v>83</v>
      </c>
      <c r="T72" s="3" t="s">
        <v>121</v>
      </c>
      <c r="U72" s="3" t="s">
        <v>83</v>
      </c>
      <c r="V72" s="3">
        <f>-(0.39 %)</f>
        <v>-3.9000000000000003E-3</v>
      </c>
      <c r="W72" s="3" t="s">
        <v>86</v>
      </c>
      <c r="X72" s="3" t="s">
        <v>2536</v>
      </c>
      <c r="Y72" s="3" t="s">
        <v>83</v>
      </c>
      <c r="Z72" s="3" t="s">
        <v>575</v>
      </c>
      <c r="AA72" s="3" t="s">
        <v>83</v>
      </c>
      <c r="AB72" s="3" t="s">
        <v>133</v>
      </c>
      <c r="AC72" s="3" t="s">
        <v>83</v>
      </c>
      <c r="AD72" s="3">
        <f>-(0.13 %)</f>
        <v>-1.2999999999999999E-3</v>
      </c>
      <c r="AE72" s="3" t="s">
        <v>86</v>
      </c>
      <c r="AF72" s="3" t="s">
        <v>101</v>
      </c>
      <c r="AG72" s="3" t="s">
        <v>83</v>
      </c>
      <c r="AH72" s="3" t="s">
        <v>314</v>
      </c>
      <c r="AI72" s="3" t="s">
        <v>83</v>
      </c>
      <c r="AJ72" s="3" t="s">
        <v>1327</v>
      </c>
      <c r="AK72" s="3" t="s">
        <v>1327</v>
      </c>
      <c r="AL72" s="3" t="s">
        <v>721</v>
      </c>
      <c r="AM72" s="3" t="s">
        <v>721</v>
      </c>
      <c r="AN72" s="3" t="s">
        <v>186</v>
      </c>
      <c r="AO72" s="3" t="s">
        <v>186</v>
      </c>
      <c r="AP72" s="3" t="s">
        <v>86</v>
      </c>
      <c r="AQ72" s="3" t="s">
        <v>86</v>
      </c>
      <c r="AR72" s="3" t="s">
        <v>4057</v>
      </c>
      <c r="AS72" s="3" t="s">
        <v>4057</v>
      </c>
      <c r="AT72" s="3" t="s">
        <v>519</v>
      </c>
      <c r="AU72" s="3" t="s">
        <v>519</v>
      </c>
      <c r="AV72" s="8">
        <v>0.01</v>
      </c>
      <c r="AW72" s="8">
        <v>0.01</v>
      </c>
      <c r="AX72" s="8">
        <v>0.02</v>
      </c>
      <c r="AY72" s="8">
        <v>0.11</v>
      </c>
      <c r="AZ72" s="2"/>
    </row>
    <row r="73" spans="4:52" x14ac:dyDescent="0.2">
      <c r="D73" s="1" t="s">
        <v>4268</v>
      </c>
      <c r="E73" s="3" t="s">
        <v>76</v>
      </c>
      <c r="F73" s="3" t="s">
        <v>4269</v>
      </c>
      <c r="G73" s="3" t="s">
        <v>89</v>
      </c>
      <c r="H73" s="2"/>
      <c r="I73" s="2"/>
      <c r="J73" s="2"/>
      <c r="K73" s="3" t="s">
        <v>79</v>
      </c>
      <c r="L73" s="3" t="s">
        <v>80</v>
      </c>
      <c r="M73" s="6">
        <v>0.85</v>
      </c>
      <c r="N73" s="3" t="s">
        <v>4270</v>
      </c>
      <c r="O73" s="2"/>
      <c r="P73" s="3" t="s">
        <v>286</v>
      </c>
      <c r="Q73" s="3" t="s">
        <v>83</v>
      </c>
      <c r="R73" s="3" t="s">
        <v>132</v>
      </c>
      <c r="S73" s="3" t="s">
        <v>83</v>
      </c>
      <c r="T73" s="3" t="s">
        <v>112</v>
      </c>
      <c r="U73" s="3" t="s">
        <v>83</v>
      </c>
      <c r="V73" s="3" t="s">
        <v>4271</v>
      </c>
      <c r="W73" s="3" t="s">
        <v>86</v>
      </c>
      <c r="X73" s="3" t="s">
        <v>4272</v>
      </c>
      <c r="Y73" s="3" t="s">
        <v>83</v>
      </c>
      <c r="Z73" s="3" t="s">
        <v>151</v>
      </c>
      <c r="AA73" s="3" t="s">
        <v>83</v>
      </c>
      <c r="AB73" s="3" t="s">
        <v>121</v>
      </c>
      <c r="AC73" s="3" t="s">
        <v>83</v>
      </c>
      <c r="AD73" s="3" t="s">
        <v>4273</v>
      </c>
      <c r="AE73" s="3" t="s">
        <v>86</v>
      </c>
      <c r="AF73" s="3" t="s">
        <v>117</v>
      </c>
      <c r="AG73" s="3" t="s">
        <v>83</v>
      </c>
      <c r="AH73" s="3" t="s">
        <v>497</v>
      </c>
      <c r="AI73" s="3" t="s">
        <v>83</v>
      </c>
      <c r="AJ73" s="3" t="s">
        <v>83</v>
      </c>
      <c r="AK73" s="3" t="s">
        <v>83</v>
      </c>
      <c r="AL73" s="3" t="s">
        <v>83</v>
      </c>
      <c r="AM73" s="3" t="s">
        <v>83</v>
      </c>
      <c r="AN73" s="3" t="s">
        <v>83</v>
      </c>
      <c r="AO73" s="3" t="s">
        <v>83</v>
      </c>
      <c r="AP73" s="3" t="s">
        <v>86</v>
      </c>
      <c r="AQ73" s="3" t="s">
        <v>86</v>
      </c>
      <c r="AR73" s="3" t="s">
        <v>83</v>
      </c>
      <c r="AS73" s="3" t="s">
        <v>83</v>
      </c>
      <c r="AT73" s="3" t="s">
        <v>83</v>
      </c>
      <c r="AU73" s="3" t="s">
        <v>83</v>
      </c>
      <c r="AV73" s="8">
        <v>0.01</v>
      </c>
      <c r="AW73" s="8">
        <v>0.01</v>
      </c>
      <c r="AX73" s="8">
        <v>0.01</v>
      </c>
      <c r="AY73" s="8">
        <v>0.2</v>
      </c>
      <c r="AZ73" s="2"/>
    </row>
    <row r="74" spans="4:52" x14ac:dyDescent="0.2">
      <c r="D74" s="1" t="s">
        <v>1643</v>
      </c>
      <c r="E74" s="3" t="s">
        <v>76</v>
      </c>
      <c r="F74" s="3" t="s">
        <v>607</v>
      </c>
      <c r="G74" s="3" t="s">
        <v>89</v>
      </c>
      <c r="H74" s="2"/>
      <c r="I74" s="2"/>
      <c r="J74" s="2"/>
      <c r="K74" s="3" t="s">
        <v>79</v>
      </c>
      <c r="L74" s="3" t="s">
        <v>80</v>
      </c>
      <c r="M74" s="6">
        <v>0.85138888888888886</v>
      </c>
      <c r="N74" s="3" t="s">
        <v>4274</v>
      </c>
      <c r="O74" s="2"/>
      <c r="P74" s="3" t="s">
        <v>2407</v>
      </c>
      <c r="Q74" s="3" t="s">
        <v>83</v>
      </c>
      <c r="R74" s="3" t="s">
        <v>339</v>
      </c>
      <c r="S74" s="3" t="s">
        <v>83</v>
      </c>
      <c r="T74" s="3" t="s">
        <v>186</v>
      </c>
      <c r="U74" s="3" t="s">
        <v>83</v>
      </c>
      <c r="V74" s="3" t="s">
        <v>2112</v>
      </c>
      <c r="W74" s="3" t="s">
        <v>86</v>
      </c>
      <c r="X74" s="3" t="s">
        <v>4169</v>
      </c>
      <c r="Y74" s="3" t="s">
        <v>83</v>
      </c>
      <c r="Z74" s="3" t="s">
        <v>372</v>
      </c>
      <c r="AA74" s="3" t="s">
        <v>83</v>
      </c>
      <c r="AB74" s="3" t="s">
        <v>179</v>
      </c>
      <c r="AC74" s="3" t="s">
        <v>83</v>
      </c>
      <c r="AD74" s="3">
        <f>-(0.59 %)</f>
        <v>-5.8999999999999999E-3</v>
      </c>
      <c r="AE74" s="3" t="s">
        <v>86</v>
      </c>
      <c r="AF74" s="3" t="s">
        <v>117</v>
      </c>
      <c r="AG74" s="3" t="s">
        <v>83</v>
      </c>
      <c r="AH74" s="3" t="s">
        <v>118</v>
      </c>
      <c r="AI74" s="3" t="s">
        <v>83</v>
      </c>
      <c r="AJ74" s="3" t="s">
        <v>83</v>
      </c>
      <c r="AK74" s="3" t="s">
        <v>83</v>
      </c>
      <c r="AL74" s="3" t="s">
        <v>83</v>
      </c>
      <c r="AM74" s="3" t="s">
        <v>83</v>
      </c>
      <c r="AN74" s="3" t="s">
        <v>83</v>
      </c>
      <c r="AO74" s="3" t="s">
        <v>83</v>
      </c>
      <c r="AP74" s="3" t="s">
        <v>86</v>
      </c>
      <c r="AQ74" s="3" t="s">
        <v>86</v>
      </c>
      <c r="AR74" s="3" t="s">
        <v>83</v>
      </c>
      <c r="AS74" s="3" t="s">
        <v>83</v>
      </c>
      <c r="AT74" s="3" t="s">
        <v>83</v>
      </c>
      <c r="AU74" s="3" t="s">
        <v>83</v>
      </c>
      <c r="AV74" s="8">
        <v>0.01</v>
      </c>
      <c r="AW74" s="8">
        <v>0.01</v>
      </c>
      <c r="AX74" s="8">
        <v>0.02</v>
      </c>
      <c r="AY74" s="8">
        <v>0.18</v>
      </c>
      <c r="AZ74" s="2"/>
    </row>
    <row r="75" spans="4:52" x14ac:dyDescent="0.2">
      <c r="D75" s="1" t="s">
        <v>1459</v>
      </c>
      <c r="E75" s="3" t="s">
        <v>76</v>
      </c>
      <c r="F75" s="3" t="s">
        <v>1964</v>
      </c>
      <c r="G75" s="3" t="s">
        <v>89</v>
      </c>
      <c r="H75" s="2"/>
      <c r="I75" s="2"/>
      <c r="J75" s="2"/>
      <c r="K75" s="3" t="s">
        <v>79</v>
      </c>
      <c r="L75" s="3" t="s">
        <v>80</v>
      </c>
      <c r="M75" s="6">
        <v>0.88541666666666663</v>
      </c>
      <c r="N75" s="3" t="s">
        <v>4275</v>
      </c>
      <c r="O75" s="2"/>
      <c r="P75" s="3" t="s">
        <v>1106</v>
      </c>
      <c r="Q75" s="3" t="s">
        <v>83</v>
      </c>
      <c r="R75" s="3" t="s">
        <v>431</v>
      </c>
      <c r="S75" s="3" t="s">
        <v>83</v>
      </c>
      <c r="T75" s="3" t="s">
        <v>133</v>
      </c>
      <c r="U75" s="3" t="s">
        <v>83</v>
      </c>
      <c r="V75" s="3" t="s">
        <v>4276</v>
      </c>
      <c r="W75" s="3" t="s">
        <v>86</v>
      </c>
      <c r="X75" s="3" t="s">
        <v>2306</v>
      </c>
      <c r="Y75" s="3" t="s">
        <v>83</v>
      </c>
      <c r="Z75" s="3" t="s">
        <v>683</v>
      </c>
      <c r="AA75" s="3" t="s">
        <v>83</v>
      </c>
      <c r="AB75" s="3" t="s">
        <v>186</v>
      </c>
      <c r="AC75" s="3" t="s">
        <v>83</v>
      </c>
      <c r="AD75" s="3" t="s">
        <v>2792</v>
      </c>
      <c r="AE75" s="3" t="s">
        <v>86</v>
      </c>
      <c r="AF75" s="3" t="s">
        <v>290</v>
      </c>
      <c r="AG75" s="3" t="s">
        <v>83</v>
      </c>
      <c r="AH75" s="3" t="s">
        <v>432</v>
      </c>
      <c r="AI75" s="3" t="s">
        <v>83</v>
      </c>
      <c r="AJ75" s="3" t="s">
        <v>167</v>
      </c>
      <c r="AK75" s="3" t="s">
        <v>167</v>
      </c>
      <c r="AL75" s="3" t="s">
        <v>694</v>
      </c>
      <c r="AM75" s="3" t="s">
        <v>694</v>
      </c>
      <c r="AN75" s="3" t="s">
        <v>179</v>
      </c>
      <c r="AO75" s="3" t="s">
        <v>179</v>
      </c>
      <c r="AP75" s="3" t="s">
        <v>86</v>
      </c>
      <c r="AQ75" s="3" t="s">
        <v>86</v>
      </c>
      <c r="AR75" s="3" t="s">
        <v>4057</v>
      </c>
      <c r="AS75" s="3" t="s">
        <v>4057</v>
      </c>
      <c r="AT75" s="3" t="s">
        <v>519</v>
      </c>
      <c r="AU75" s="3" t="s">
        <v>519</v>
      </c>
      <c r="AV75" s="8">
        <v>0.01</v>
      </c>
      <c r="AW75" s="8">
        <v>0.01</v>
      </c>
      <c r="AX75" s="8">
        <v>0.02</v>
      </c>
      <c r="AY75" s="8">
        <v>0.16</v>
      </c>
      <c r="AZ75" s="2"/>
    </row>
    <row r="76" spans="4:52" x14ac:dyDescent="0.2">
      <c r="D76" s="1" t="s">
        <v>4277</v>
      </c>
      <c r="E76" s="3" t="s">
        <v>76</v>
      </c>
      <c r="F76" s="3" t="s">
        <v>129</v>
      </c>
      <c r="G76" s="3" t="s">
        <v>130</v>
      </c>
      <c r="H76" s="2"/>
      <c r="I76" s="2"/>
      <c r="J76" s="2"/>
      <c r="K76" s="3" t="s">
        <v>79</v>
      </c>
      <c r="L76" s="3" t="s">
        <v>80</v>
      </c>
      <c r="M76" s="6">
        <v>0.8125</v>
      </c>
      <c r="N76" s="3" t="s">
        <v>4278</v>
      </c>
      <c r="O76" s="2"/>
      <c r="P76" s="3" t="s">
        <v>1692</v>
      </c>
      <c r="Q76" s="3" t="s">
        <v>83</v>
      </c>
      <c r="R76" s="3" t="s">
        <v>575</v>
      </c>
      <c r="S76" s="3" t="s">
        <v>83</v>
      </c>
      <c r="T76" s="3" t="s">
        <v>186</v>
      </c>
      <c r="U76" s="3" t="s">
        <v>83</v>
      </c>
      <c r="V76" s="3" t="s">
        <v>4279</v>
      </c>
      <c r="W76" s="3" t="s">
        <v>86</v>
      </c>
      <c r="X76" s="3" t="s">
        <v>4193</v>
      </c>
      <c r="Y76" s="3" t="s">
        <v>83</v>
      </c>
      <c r="Z76" s="3" t="s">
        <v>490</v>
      </c>
      <c r="AA76" s="3" t="s">
        <v>83</v>
      </c>
      <c r="AB76" s="3" t="s">
        <v>186</v>
      </c>
      <c r="AC76" s="3" t="s">
        <v>83</v>
      </c>
      <c r="AD76" s="3" t="s">
        <v>4280</v>
      </c>
      <c r="AE76" s="3" t="s">
        <v>86</v>
      </c>
      <c r="AF76" s="3" t="s">
        <v>101</v>
      </c>
      <c r="AG76" s="3" t="s">
        <v>83</v>
      </c>
      <c r="AH76" s="3" t="s">
        <v>155</v>
      </c>
      <c r="AI76" s="3" t="s">
        <v>83</v>
      </c>
      <c r="AJ76" s="3" t="s">
        <v>397</v>
      </c>
      <c r="AK76" s="3" t="s">
        <v>397</v>
      </c>
      <c r="AL76" s="3" t="s">
        <v>490</v>
      </c>
      <c r="AM76" s="3" t="s">
        <v>490</v>
      </c>
      <c r="AN76" s="3" t="s">
        <v>186</v>
      </c>
      <c r="AO76" s="3" t="s">
        <v>186</v>
      </c>
      <c r="AP76" s="3" t="s">
        <v>86</v>
      </c>
      <c r="AQ76" s="3" t="s">
        <v>86</v>
      </c>
      <c r="AR76" s="3" t="s">
        <v>4057</v>
      </c>
      <c r="AS76" s="3" t="s">
        <v>4057</v>
      </c>
      <c r="AT76" s="3" t="s">
        <v>335</v>
      </c>
      <c r="AU76" s="3" t="s">
        <v>335</v>
      </c>
      <c r="AV76" s="8">
        <v>0.12</v>
      </c>
      <c r="AW76" s="8">
        <v>0.17</v>
      </c>
      <c r="AX76" s="8">
        <v>0.23</v>
      </c>
      <c r="AY76" s="8">
        <v>0.55000000000000004</v>
      </c>
      <c r="AZ76" s="2"/>
    </row>
    <row r="77" spans="4:52" x14ac:dyDescent="0.2">
      <c r="D77" s="1" t="s">
        <v>317</v>
      </c>
      <c r="E77" s="3" t="s">
        <v>76</v>
      </c>
      <c r="F77" s="3" t="s">
        <v>961</v>
      </c>
      <c r="G77" s="3" t="s">
        <v>89</v>
      </c>
      <c r="H77" s="2"/>
      <c r="I77" s="2"/>
      <c r="J77" s="2"/>
      <c r="K77" s="3" t="s">
        <v>79</v>
      </c>
      <c r="L77" s="3" t="s">
        <v>80</v>
      </c>
      <c r="M77" s="6">
        <v>0.81805555555555554</v>
      </c>
      <c r="N77" s="3" t="s">
        <v>4281</v>
      </c>
      <c r="O77" s="2"/>
      <c r="P77" s="3" t="s">
        <v>634</v>
      </c>
      <c r="Q77" s="3" t="s">
        <v>83</v>
      </c>
      <c r="R77" s="3" t="s">
        <v>490</v>
      </c>
      <c r="S77" s="3" t="s">
        <v>83</v>
      </c>
      <c r="T77" s="3" t="s">
        <v>529</v>
      </c>
      <c r="U77" s="3" t="s">
        <v>83</v>
      </c>
      <c r="V77" s="3" t="s">
        <v>86</v>
      </c>
      <c r="W77" s="3" t="s">
        <v>86</v>
      </c>
      <c r="X77" s="3" t="s">
        <v>397</v>
      </c>
      <c r="Y77" s="3" t="s">
        <v>83</v>
      </c>
      <c r="Z77" s="3" t="s">
        <v>353</v>
      </c>
      <c r="AA77" s="3" t="s">
        <v>83</v>
      </c>
      <c r="AB77" s="3" t="s">
        <v>146</v>
      </c>
      <c r="AC77" s="3" t="s">
        <v>83</v>
      </c>
      <c r="AD77" s="3" t="s">
        <v>86</v>
      </c>
      <c r="AE77" s="3" t="s">
        <v>86</v>
      </c>
      <c r="AF77" s="3" t="s">
        <v>101</v>
      </c>
      <c r="AG77" s="3" t="s">
        <v>83</v>
      </c>
      <c r="AH77" s="3" t="s">
        <v>155</v>
      </c>
      <c r="AI77" s="3" t="s">
        <v>83</v>
      </c>
      <c r="AJ77" s="3" t="s">
        <v>352</v>
      </c>
      <c r="AK77" s="3" t="s">
        <v>352</v>
      </c>
      <c r="AL77" s="3" t="s">
        <v>494</v>
      </c>
      <c r="AM77" s="3" t="s">
        <v>494</v>
      </c>
      <c r="AN77" s="3" t="s">
        <v>151</v>
      </c>
      <c r="AO77" s="3" t="s">
        <v>151</v>
      </c>
      <c r="AP77" s="3" t="s">
        <v>86</v>
      </c>
      <c r="AQ77" s="3" t="s">
        <v>86</v>
      </c>
      <c r="AR77" s="3" t="s">
        <v>1920</v>
      </c>
      <c r="AS77" s="3" t="s">
        <v>1920</v>
      </c>
      <c r="AT77" s="3" t="s">
        <v>102</v>
      </c>
      <c r="AU77" s="3" t="s">
        <v>102</v>
      </c>
      <c r="AV77" s="8">
        <v>0.02</v>
      </c>
      <c r="AW77" s="8">
        <v>0.02</v>
      </c>
      <c r="AX77" s="8">
        <v>0.02</v>
      </c>
      <c r="AY77" s="8">
        <v>0.15</v>
      </c>
      <c r="AZ77" s="2"/>
    </row>
  </sheetData>
  <mergeCells count="1">
    <mergeCell ref="A3:B3"/>
  </mergeCells>
  <conditionalFormatting sqref="D1:D1048576">
    <cfRule type="duplicateValues" dxfId="6" priority="1"/>
  </conditionalFormatting>
  <hyperlinks>
    <hyperlink ref="F2" r:id="rId1" display="mailto:genorthix@yahoo.com" xr:uid="{17C0E0A8-8FFD-CB4C-A5B9-9E11A6920854}"/>
    <hyperlink ref="D51" r:id="rId2" display="mailto:jurinasmida1985@gmail.com" xr:uid="{4DF7A890-8D09-834F-B12E-8CF00B35ADDE}"/>
    <hyperlink ref="N51" r:id="rId3" display="mailto:jurinasmida1985@gmail.com" xr:uid="{2F255475-FEDE-9F4F-8743-4F9F12E75975}"/>
    <hyperlink ref="D60" r:id="rId4" display="mailto:long12short4@gmail.com" xr:uid="{0F2E9E96-072B-BE4E-8245-70A38CB81343}"/>
    <hyperlink ref="N60" r:id="rId5" display="mailto:long12short4@gmail.com" xr:uid="{A2CA9180-738E-214E-8FD8-9C77591495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BCD5-026F-444B-B66F-60E640DC8DAB}">
  <dimension ref="A1:AZ204"/>
  <sheetViews>
    <sheetView zoomScale="110" zoomScaleNormal="110" workbookViewId="0">
      <selection activeCell="C12" sqref="C12"/>
    </sheetView>
  </sheetViews>
  <sheetFormatPr baseColWidth="10" defaultRowHeight="16" x14ac:dyDescent="0.2"/>
  <cols>
    <col min="1" max="1" width="15.5" bestFit="1" customWidth="1"/>
    <col min="4" max="4" width="57.33203125" bestFit="1" customWidth="1"/>
    <col min="6" max="6" width="21.5" bestFit="1" customWidth="1"/>
    <col min="9" max="9" width="27" bestFit="1" customWidth="1"/>
    <col min="11" max="11" width="30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44363.728472222225</v>
      </c>
      <c r="J2" s="6">
        <v>0.8833333333333333</v>
      </c>
      <c r="K2" s="7">
        <v>0.15461805555555555</v>
      </c>
      <c r="L2" s="3">
        <v>325</v>
      </c>
      <c r="M2" s="3" t="s">
        <v>25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1398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1399</v>
      </c>
      <c r="C4">
        <v>1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200</v>
      </c>
      <c r="D5" s="1" t="s">
        <v>75</v>
      </c>
      <c r="E5" s="3" t="s">
        <v>76</v>
      </c>
      <c r="F5" s="3" t="s">
        <v>77</v>
      </c>
      <c r="G5" s="3" t="s">
        <v>78</v>
      </c>
      <c r="H5" s="2"/>
      <c r="I5" s="2"/>
      <c r="J5" s="2"/>
      <c r="K5" s="3" t="s">
        <v>79</v>
      </c>
      <c r="L5" s="3" t="s">
        <v>80</v>
      </c>
      <c r="M5" s="6">
        <v>0.82430555555555562</v>
      </c>
      <c r="N5" s="3" t="s">
        <v>81</v>
      </c>
      <c r="O5" s="2"/>
      <c r="P5" s="3" t="s">
        <v>82</v>
      </c>
      <c r="Q5" s="3" t="s">
        <v>83</v>
      </c>
      <c r="R5" s="3" t="s">
        <v>84</v>
      </c>
      <c r="S5" s="3" t="s">
        <v>83</v>
      </c>
      <c r="T5" s="3" t="s">
        <v>85</v>
      </c>
      <c r="U5" s="3" t="s">
        <v>83</v>
      </c>
      <c r="V5" s="3" t="s">
        <v>86</v>
      </c>
      <c r="W5" s="3" t="s">
        <v>86</v>
      </c>
      <c r="X5" s="3" t="s">
        <v>83</v>
      </c>
      <c r="Y5" s="3" t="s">
        <v>83</v>
      </c>
      <c r="Z5" s="3" t="s">
        <v>83</v>
      </c>
      <c r="AA5" s="3" t="s">
        <v>83</v>
      </c>
      <c r="AB5" s="3" t="s">
        <v>83</v>
      </c>
      <c r="AC5" s="3" t="s">
        <v>83</v>
      </c>
      <c r="AD5" s="3" t="s">
        <v>86</v>
      </c>
      <c r="AE5" s="3" t="s">
        <v>86</v>
      </c>
      <c r="AF5" s="3" t="s">
        <v>83</v>
      </c>
      <c r="AG5" s="3" t="s">
        <v>83</v>
      </c>
      <c r="AH5" s="3" t="s">
        <v>83</v>
      </c>
      <c r="AI5" s="3" t="s">
        <v>83</v>
      </c>
      <c r="AJ5" s="3" t="s">
        <v>83</v>
      </c>
      <c r="AK5" s="3" t="s">
        <v>83</v>
      </c>
      <c r="AL5" s="3" t="s">
        <v>83</v>
      </c>
      <c r="AM5" s="3" t="s">
        <v>83</v>
      </c>
      <c r="AN5" s="3" t="s">
        <v>83</v>
      </c>
      <c r="AO5" s="3" t="s">
        <v>83</v>
      </c>
      <c r="AP5" s="3" t="s">
        <v>86</v>
      </c>
      <c r="AQ5" s="3" t="s">
        <v>86</v>
      </c>
      <c r="AR5" s="3" t="s">
        <v>83</v>
      </c>
      <c r="AS5" s="3" t="s">
        <v>83</v>
      </c>
      <c r="AT5" s="3" t="s">
        <v>83</v>
      </c>
      <c r="AU5" s="3" t="s">
        <v>83</v>
      </c>
      <c r="AV5" s="8">
        <v>0</v>
      </c>
      <c r="AW5" s="8">
        <v>0.01</v>
      </c>
      <c r="AX5" s="8">
        <v>0.01</v>
      </c>
      <c r="AY5" s="8">
        <v>0.16</v>
      </c>
      <c r="AZ5" s="2"/>
    </row>
    <row r="6" spans="1:52" x14ac:dyDescent="0.2">
      <c r="D6" s="1" t="s">
        <v>87</v>
      </c>
      <c r="E6" s="3" t="s">
        <v>76</v>
      </c>
      <c r="F6" s="3" t="s">
        <v>88</v>
      </c>
      <c r="G6" s="3" t="s">
        <v>89</v>
      </c>
      <c r="H6" s="2"/>
      <c r="I6" s="2"/>
      <c r="J6" s="2"/>
      <c r="K6" s="3" t="s">
        <v>90</v>
      </c>
      <c r="L6" s="3" t="s">
        <v>80</v>
      </c>
      <c r="M6" s="6">
        <v>0.82500000000000007</v>
      </c>
      <c r="N6" s="3" t="s">
        <v>91</v>
      </c>
      <c r="O6" s="3" t="s">
        <v>92</v>
      </c>
      <c r="P6" s="3" t="s">
        <v>93</v>
      </c>
      <c r="Q6" s="3" t="s">
        <v>83</v>
      </c>
      <c r="R6" s="3" t="s">
        <v>94</v>
      </c>
      <c r="S6" s="3" t="s">
        <v>83</v>
      </c>
      <c r="T6" s="3" t="s">
        <v>95</v>
      </c>
      <c r="U6" s="3" t="s">
        <v>83</v>
      </c>
      <c r="V6" s="3" t="s">
        <v>96</v>
      </c>
      <c r="W6" s="3" t="s">
        <v>86</v>
      </c>
      <c r="X6" s="3" t="s">
        <v>97</v>
      </c>
      <c r="Y6" s="3" t="s">
        <v>83</v>
      </c>
      <c r="Z6" s="3" t="s">
        <v>98</v>
      </c>
      <c r="AA6" s="3" t="s">
        <v>83</v>
      </c>
      <c r="AB6" s="3" t="s">
        <v>99</v>
      </c>
      <c r="AC6" s="3" t="s">
        <v>83</v>
      </c>
      <c r="AD6" s="3" t="s">
        <v>100</v>
      </c>
      <c r="AE6" s="3" t="s">
        <v>86</v>
      </c>
      <c r="AF6" s="3" t="s">
        <v>101</v>
      </c>
      <c r="AG6" s="3" t="s">
        <v>83</v>
      </c>
      <c r="AH6" s="3" t="s">
        <v>102</v>
      </c>
      <c r="AI6" s="3" t="s">
        <v>83</v>
      </c>
      <c r="AJ6" s="3" t="s">
        <v>103</v>
      </c>
      <c r="AK6" s="3" t="s">
        <v>103</v>
      </c>
      <c r="AL6" s="3" t="s">
        <v>104</v>
      </c>
      <c r="AM6" s="3" t="s">
        <v>104</v>
      </c>
      <c r="AN6" s="3" t="s">
        <v>105</v>
      </c>
      <c r="AO6" s="3" t="s">
        <v>105</v>
      </c>
      <c r="AP6" s="3" t="s">
        <v>86</v>
      </c>
      <c r="AQ6" s="3" t="s">
        <v>86</v>
      </c>
      <c r="AR6" s="3" t="s">
        <v>106</v>
      </c>
      <c r="AS6" s="3" t="s">
        <v>106</v>
      </c>
      <c r="AT6" s="3" t="s">
        <v>107</v>
      </c>
      <c r="AU6" s="3" t="s">
        <v>107</v>
      </c>
      <c r="AV6" s="8">
        <v>0.04</v>
      </c>
      <c r="AW6" s="8">
        <v>0.05</v>
      </c>
      <c r="AX6" s="8">
        <v>7.0000000000000007E-2</v>
      </c>
      <c r="AY6" s="8">
        <v>0.28999999999999998</v>
      </c>
      <c r="AZ6" s="2"/>
    </row>
    <row r="7" spans="1:52" x14ac:dyDescent="0.2">
      <c r="D7" s="1" t="s">
        <v>108</v>
      </c>
      <c r="E7" s="3" t="s">
        <v>76</v>
      </c>
      <c r="F7" s="3" t="s">
        <v>88</v>
      </c>
      <c r="G7" s="3" t="s">
        <v>89</v>
      </c>
      <c r="H7" s="2"/>
      <c r="I7" s="2"/>
      <c r="J7" s="2"/>
      <c r="K7" s="3" t="s">
        <v>90</v>
      </c>
      <c r="L7" s="3" t="s">
        <v>80</v>
      </c>
      <c r="M7" s="6">
        <v>0.8256944444444444</v>
      </c>
      <c r="N7" s="3" t="s">
        <v>109</v>
      </c>
      <c r="O7" s="3" t="s">
        <v>92</v>
      </c>
      <c r="P7" s="3" t="s">
        <v>110</v>
      </c>
      <c r="Q7" s="3" t="s">
        <v>83</v>
      </c>
      <c r="R7" s="3" t="s">
        <v>111</v>
      </c>
      <c r="S7" s="3" t="s">
        <v>83</v>
      </c>
      <c r="T7" s="3" t="s">
        <v>112</v>
      </c>
      <c r="U7" s="3" t="s">
        <v>83</v>
      </c>
      <c r="V7" s="3" t="s">
        <v>113</v>
      </c>
      <c r="W7" s="3" t="s">
        <v>86</v>
      </c>
      <c r="X7" s="3" t="s">
        <v>114</v>
      </c>
      <c r="Y7" s="3" t="s">
        <v>83</v>
      </c>
      <c r="Z7" s="3" t="s">
        <v>111</v>
      </c>
      <c r="AA7" s="3" t="s">
        <v>83</v>
      </c>
      <c r="AB7" s="3" t="s">
        <v>115</v>
      </c>
      <c r="AC7" s="3" t="s">
        <v>83</v>
      </c>
      <c r="AD7" s="3" t="s">
        <v>116</v>
      </c>
      <c r="AE7" s="3" t="s">
        <v>86</v>
      </c>
      <c r="AF7" s="3" t="s">
        <v>117</v>
      </c>
      <c r="AG7" s="3" t="s">
        <v>83</v>
      </c>
      <c r="AH7" s="3" t="s">
        <v>118</v>
      </c>
      <c r="AI7" s="3" t="s">
        <v>83</v>
      </c>
      <c r="AJ7" s="3" t="s">
        <v>119</v>
      </c>
      <c r="AK7" s="3" t="s">
        <v>119</v>
      </c>
      <c r="AL7" s="3" t="s">
        <v>120</v>
      </c>
      <c r="AM7" s="3" t="s">
        <v>120</v>
      </c>
      <c r="AN7" s="3" t="s">
        <v>121</v>
      </c>
      <c r="AO7" s="3" t="s">
        <v>121</v>
      </c>
      <c r="AP7" s="3" t="s">
        <v>86</v>
      </c>
      <c r="AQ7" s="3" t="s">
        <v>86</v>
      </c>
      <c r="AR7" s="3" t="s">
        <v>106</v>
      </c>
      <c r="AS7" s="3" t="s">
        <v>106</v>
      </c>
      <c r="AT7" s="3" t="s">
        <v>102</v>
      </c>
      <c r="AU7" s="3" t="s">
        <v>102</v>
      </c>
      <c r="AV7" s="8">
        <v>0.02</v>
      </c>
      <c r="AW7" s="8">
        <v>0.02</v>
      </c>
      <c r="AX7" s="8">
        <v>0.03</v>
      </c>
      <c r="AY7" s="8">
        <v>0.34</v>
      </c>
      <c r="AZ7" s="2"/>
    </row>
    <row r="8" spans="1:52" x14ac:dyDescent="0.2">
      <c r="D8" s="1" t="s">
        <v>122</v>
      </c>
      <c r="E8" s="3" t="s">
        <v>76</v>
      </c>
      <c r="F8" s="3" t="s">
        <v>123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0.82916666666666661</v>
      </c>
      <c r="N8" s="3" t="s">
        <v>124</v>
      </c>
      <c r="O8" s="2"/>
      <c r="P8" s="3" t="s">
        <v>119</v>
      </c>
      <c r="Q8" s="3" t="s">
        <v>83</v>
      </c>
      <c r="R8" s="3" t="s">
        <v>125</v>
      </c>
      <c r="S8" s="3" t="s">
        <v>83</v>
      </c>
      <c r="T8" s="3" t="s">
        <v>126</v>
      </c>
      <c r="U8" s="3" t="s">
        <v>83</v>
      </c>
      <c r="V8" s="3" t="s">
        <v>127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0.02</v>
      </c>
      <c r="AW8" s="8">
        <v>0.02</v>
      </c>
      <c r="AX8" s="8">
        <v>0.03</v>
      </c>
      <c r="AY8" s="8">
        <v>0.19</v>
      </c>
      <c r="AZ8" s="2"/>
    </row>
    <row r="9" spans="1:52" x14ac:dyDescent="0.2">
      <c r="D9" s="1" t="s">
        <v>128</v>
      </c>
      <c r="E9" s="3" t="s">
        <v>76</v>
      </c>
      <c r="F9" s="3" t="s">
        <v>129</v>
      </c>
      <c r="G9" s="3" t="s">
        <v>130</v>
      </c>
      <c r="H9" s="2"/>
      <c r="I9" s="2"/>
      <c r="J9" s="2"/>
      <c r="K9" s="3" t="s">
        <v>79</v>
      </c>
      <c r="L9" s="3" t="s">
        <v>80</v>
      </c>
      <c r="M9" s="6">
        <v>0.84722222222222221</v>
      </c>
      <c r="N9" s="3" t="s">
        <v>131</v>
      </c>
      <c r="O9" s="3" t="s">
        <v>92</v>
      </c>
      <c r="P9" s="3" t="s">
        <v>110</v>
      </c>
      <c r="Q9" s="3" t="s">
        <v>83</v>
      </c>
      <c r="R9" s="3" t="s">
        <v>132</v>
      </c>
      <c r="S9" s="3" t="s">
        <v>83</v>
      </c>
      <c r="T9" s="3" t="s">
        <v>133</v>
      </c>
      <c r="U9" s="3" t="s">
        <v>83</v>
      </c>
      <c r="V9" s="3" t="s">
        <v>86</v>
      </c>
      <c r="W9" s="3" t="s">
        <v>86</v>
      </c>
      <c r="X9" s="3" t="s">
        <v>134</v>
      </c>
      <c r="Y9" s="3" t="s">
        <v>83</v>
      </c>
      <c r="Z9" s="3" t="s">
        <v>135</v>
      </c>
      <c r="AA9" s="3" t="s">
        <v>83</v>
      </c>
      <c r="AB9" s="3" t="s">
        <v>121</v>
      </c>
      <c r="AC9" s="3" t="s">
        <v>83</v>
      </c>
      <c r="AD9" s="3" t="s">
        <v>86</v>
      </c>
      <c r="AE9" s="3" t="s">
        <v>86</v>
      </c>
      <c r="AF9" s="3" t="s">
        <v>136</v>
      </c>
      <c r="AG9" s="3" t="s">
        <v>83</v>
      </c>
      <c r="AH9" s="3" t="s">
        <v>83</v>
      </c>
      <c r="AI9" s="3" t="s">
        <v>83</v>
      </c>
      <c r="AJ9" s="3" t="s">
        <v>137</v>
      </c>
      <c r="AK9" s="3" t="s">
        <v>137</v>
      </c>
      <c r="AL9" s="3" t="s">
        <v>138</v>
      </c>
      <c r="AM9" s="3" t="s">
        <v>138</v>
      </c>
      <c r="AN9" s="3" t="s">
        <v>133</v>
      </c>
      <c r="AO9" s="3" t="s">
        <v>133</v>
      </c>
      <c r="AP9" s="3" t="s">
        <v>86</v>
      </c>
      <c r="AQ9" s="3" t="s">
        <v>86</v>
      </c>
      <c r="AR9" s="3" t="s">
        <v>106</v>
      </c>
      <c r="AS9" s="3" t="s">
        <v>106</v>
      </c>
      <c r="AT9" s="3" t="s">
        <v>139</v>
      </c>
      <c r="AU9" s="3" t="s">
        <v>139</v>
      </c>
      <c r="AV9" s="8">
        <v>7.0000000000000007E-2</v>
      </c>
      <c r="AW9" s="8">
        <v>7.0000000000000007E-2</v>
      </c>
      <c r="AX9" s="8">
        <v>0.09</v>
      </c>
      <c r="AY9" s="8">
        <v>0.18</v>
      </c>
      <c r="AZ9" s="2"/>
    </row>
    <row r="10" spans="1:52" x14ac:dyDescent="0.2">
      <c r="D10" s="1" t="s">
        <v>140</v>
      </c>
      <c r="E10" s="3" t="s">
        <v>76</v>
      </c>
      <c r="F10" s="3" t="s">
        <v>141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0.7284722222222223</v>
      </c>
      <c r="N10" s="3" t="s">
        <v>142</v>
      </c>
      <c r="O10" s="2"/>
      <c r="P10" s="3" t="s">
        <v>110</v>
      </c>
      <c r="Q10" s="3" t="s">
        <v>143</v>
      </c>
      <c r="R10" s="3" t="s">
        <v>144</v>
      </c>
      <c r="S10" s="3" t="s">
        <v>145</v>
      </c>
      <c r="T10" s="3" t="s">
        <v>146</v>
      </c>
      <c r="U10" s="3" t="s">
        <v>135</v>
      </c>
      <c r="V10" s="3">
        <f>-(0.55 %)</f>
        <v>-5.5000000000000005E-3</v>
      </c>
      <c r="W10" s="3" t="s">
        <v>86</v>
      </c>
      <c r="X10" s="3" t="s">
        <v>147</v>
      </c>
      <c r="Y10" s="3" t="s">
        <v>148</v>
      </c>
      <c r="Z10" s="3" t="s">
        <v>149</v>
      </c>
      <c r="AA10" s="3" t="s">
        <v>150</v>
      </c>
      <c r="AB10" s="3" t="s">
        <v>151</v>
      </c>
      <c r="AC10" s="3" t="s">
        <v>152</v>
      </c>
      <c r="AD10" s="3">
        <f>-(0.09 %)</f>
        <v>-8.9999999999999998E-4</v>
      </c>
      <c r="AE10" s="3" t="s">
        <v>153</v>
      </c>
      <c r="AF10" s="3" t="s">
        <v>117</v>
      </c>
      <c r="AG10" s="3" t="s">
        <v>154</v>
      </c>
      <c r="AH10" s="3" t="s">
        <v>155</v>
      </c>
      <c r="AI10" s="3" t="s">
        <v>156</v>
      </c>
      <c r="AJ10" s="3" t="s">
        <v>157</v>
      </c>
      <c r="AK10" s="3" t="s">
        <v>157</v>
      </c>
      <c r="AL10" s="3" t="s">
        <v>144</v>
      </c>
      <c r="AM10" s="3" t="s">
        <v>144</v>
      </c>
      <c r="AN10" s="3" t="s">
        <v>158</v>
      </c>
      <c r="AO10" s="3" t="s">
        <v>158</v>
      </c>
      <c r="AP10" s="3" t="s">
        <v>86</v>
      </c>
      <c r="AQ10" s="3" t="s">
        <v>86</v>
      </c>
      <c r="AR10" s="3" t="s">
        <v>106</v>
      </c>
      <c r="AS10" s="3" t="s">
        <v>106</v>
      </c>
      <c r="AT10" s="3" t="s">
        <v>107</v>
      </c>
      <c r="AU10" s="3" t="s">
        <v>107</v>
      </c>
      <c r="AV10" s="8">
        <v>0.41</v>
      </c>
      <c r="AW10" s="8">
        <v>0.45</v>
      </c>
      <c r="AX10" s="8">
        <v>0.5</v>
      </c>
      <c r="AY10" s="8">
        <v>0.53</v>
      </c>
      <c r="AZ10" s="2"/>
    </row>
    <row r="11" spans="1:52" x14ac:dyDescent="0.2">
      <c r="D11" s="1" t="s">
        <v>159</v>
      </c>
      <c r="E11" s="3" t="s">
        <v>76</v>
      </c>
      <c r="F11" s="3" t="s">
        <v>160</v>
      </c>
      <c r="G11" s="3" t="s">
        <v>130</v>
      </c>
      <c r="H11" s="2"/>
      <c r="I11" s="2"/>
      <c r="J11" s="2"/>
      <c r="K11" s="3" t="s">
        <v>79</v>
      </c>
      <c r="L11" s="3" t="s">
        <v>161</v>
      </c>
      <c r="M11" s="6">
        <v>0.73125000000000007</v>
      </c>
      <c r="N11" s="3" t="s">
        <v>162</v>
      </c>
      <c r="O11" s="2"/>
      <c r="P11" s="3" t="s">
        <v>163</v>
      </c>
      <c r="Q11" s="3" t="s">
        <v>83</v>
      </c>
      <c r="R11" s="3" t="s">
        <v>150</v>
      </c>
      <c r="S11" s="3" t="s">
        <v>83</v>
      </c>
      <c r="T11" s="3" t="s">
        <v>121</v>
      </c>
      <c r="U11" s="3" t="s">
        <v>83</v>
      </c>
      <c r="V11" s="3" t="s">
        <v>164</v>
      </c>
      <c r="W11" s="3" t="s">
        <v>86</v>
      </c>
      <c r="X11" s="3" t="s">
        <v>165</v>
      </c>
      <c r="Y11" s="3" t="s">
        <v>83</v>
      </c>
      <c r="Z11" s="3" t="s">
        <v>166</v>
      </c>
      <c r="AA11" s="3" t="s">
        <v>83</v>
      </c>
      <c r="AB11" s="3" t="s">
        <v>121</v>
      </c>
      <c r="AC11" s="3" t="s">
        <v>83</v>
      </c>
      <c r="AD11" s="3" t="s">
        <v>86</v>
      </c>
      <c r="AE11" s="3" t="s">
        <v>86</v>
      </c>
      <c r="AF11" s="3" t="s">
        <v>101</v>
      </c>
      <c r="AG11" s="3" t="s">
        <v>83</v>
      </c>
      <c r="AH11" s="3" t="s">
        <v>155</v>
      </c>
      <c r="AI11" s="3" t="s">
        <v>83</v>
      </c>
      <c r="AJ11" s="3" t="s">
        <v>167</v>
      </c>
      <c r="AK11" s="3" t="s">
        <v>167</v>
      </c>
      <c r="AL11" s="3" t="s">
        <v>168</v>
      </c>
      <c r="AM11" s="3" t="s">
        <v>168</v>
      </c>
      <c r="AN11" s="3" t="s">
        <v>146</v>
      </c>
      <c r="AO11" s="3" t="s">
        <v>146</v>
      </c>
      <c r="AP11" s="3" t="s">
        <v>86</v>
      </c>
      <c r="AQ11" s="3" t="s">
        <v>86</v>
      </c>
      <c r="AR11" s="3" t="s">
        <v>106</v>
      </c>
      <c r="AS11" s="3" t="s">
        <v>106</v>
      </c>
      <c r="AT11" s="3" t="s">
        <v>107</v>
      </c>
      <c r="AU11" s="3" t="s">
        <v>107</v>
      </c>
      <c r="AV11" s="8">
        <v>0.04</v>
      </c>
      <c r="AW11" s="8">
        <v>0.06</v>
      </c>
      <c r="AX11" s="8">
        <v>0.11</v>
      </c>
      <c r="AY11" s="8">
        <v>0.55000000000000004</v>
      </c>
      <c r="AZ11" s="2"/>
    </row>
    <row r="12" spans="1:52" x14ac:dyDescent="0.2">
      <c r="D12" s="1" t="s">
        <v>169</v>
      </c>
      <c r="E12" s="3" t="s">
        <v>76</v>
      </c>
      <c r="F12" s="3" t="s">
        <v>170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0.74513888888888891</v>
      </c>
      <c r="N12" s="3" t="s">
        <v>171</v>
      </c>
      <c r="O12" s="2"/>
      <c r="P12" s="3" t="s">
        <v>83</v>
      </c>
      <c r="Q12" s="3" t="s">
        <v>83</v>
      </c>
      <c r="R12" s="3" t="s">
        <v>83</v>
      </c>
      <c r="S12" s="3" t="s">
        <v>83</v>
      </c>
      <c r="T12" s="3" t="s">
        <v>83</v>
      </c>
      <c r="U12" s="3" t="s">
        <v>83</v>
      </c>
      <c r="V12" s="3" t="s">
        <v>86</v>
      </c>
      <c r="W12" s="3" t="s">
        <v>86</v>
      </c>
      <c r="X12" s="3" t="s">
        <v>83</v>
      </c>
      <c r="Y12" s="3" t="s">
        <v>83</v>
      </c>
      <c r="Z12" s="3" t="s">
        <v>83</v>
      </c>
      <c r="AA12" s="3" t="s">
        <v>83</v>
      </c>
      <c r="AB12" s="3" t="s">
        <v>83</v>
      </c>
      <c r="AC12" s="3" t="s">
        <v>83</v>
      </c>
      <c r="AD12" s="3" t="s">
        <v>86</v>
      </c>
      <c r="AE12" s="3" t="s">
        <v>86</v>
      </c>
      <c r="AF12" s="3" t="s">
        <v>83</v>
      </c>
      <c r="AG12" s="3" t="s">
        <v>83</v>
      </c>
      <c r="AH12" s="3" t="s">
        <v>83</v>
      </c>
      <c r="AI12" s="3" t="s">
        <v>83</v>
      </c>
      <c r="AJ12" s="3" t="s">
        <v>83</v>
      </c>
      <c r="AK12" s="3" t="s">
        <v>83</v>
      </c>
      <c r="AL12" s="3" t="s">
        <v>83</v>
      </c>
      <c r="AM12" s="3" t="s">
        <v>83</v>
      </c>
      <c r="AN12" s="3" t="s">
        <v>83</v>
      </c>
      <c r="AO12" s="3" t="s">
        <v>83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83</v>
      </c>
      <c r="AU12" s="3" t="s">
        <v>83</v>
      </c>
      <c r="AV12" s="8">
        <v>0</v>
      </c>
      <c r="AW12" s="8">
        <v>0</v>
      </c>
      <c r="AX12" s="8">
        <v>0</v>
      </c>
      <c r="AY12" s="8">
        <v>0.13</v>
      </c>
      <c r="AZ12" s="2"/>
    </row>
    <row r="13" spans="1:52" x14ac:dyDescent="0.2">
      <c r="D13" s="1" t="s">
        <v>172</v>
      </c>
      <c r="E13" s="3" t="s">
        <v>76</v>
      </c>
      <c r="F13" s="3" t="s">
        <v>173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0.74930555555555556</v>
      </c>
      <c r="N13" s="3" t="s">
        <v>174</v>
      </c>
      <c r="O13" s="2"/>
      <c r="P13" s="3" t="s">
        <v>83</v>
      </c>
      <c r="Q13" s="3" t="s">
        <v>83</v>
      </c>
      <c r="R13" s="3" t="s">
        <v>83</v>
      </c>
      <c r="S13" s="3" t="s">
        <v>83</v>
      </c>
      <c r="T13" s="3" t="s">
        <v>83</v>
      </c>
      <c r="U13" s="3" t="s">
        <v>83</v>
      </c>
      <c r="V13" s="3" t="s">
        <v>86</v>
      </c>
      <c r="W13" s="3" t="s">
        <v>86</v>
      </c>
      <c r="X13" s="3" t="s">
        <v>83</v>
      </c>
      <c r="Y13" s="3" t="s">
        <v>83</v>
      </c>
      <c r="Z13" s="3" t="s">
        <v>83</v>
      </c>
      <c r="AA13" s="3" t="s">
        <v>83</v>
      </c>
      <c r="AB13" s="3" t="s">
        <v>83</v>
      </c>
      <c r="AC13" s="3" t="s">
        <v>83</v>
      </c>
      <c r="AD13" s="3" t="s">
        <v>86</v>
      </c>
      <c r="AE13" s="3" t="s">
        <v>86</v>
      </c>
      <c r="AF13" s="3" t="s">
        <v>83</v>
      </c>
      <c r="AG13" s="3" t="s">
        <v>83</v>
      </c>
      <c r="AH13" s="3" t="s">
        <v>83</v>
      </c>
      <c r="AI13" s="3" t="s">
        <v>83</v>
      </c>
      <c r="AJ13" s="3" t="s">
        <v>83</v>
      </c>
      <c r="AK13" s="3" t="s">
        <v>83</v>
      </c>
      <c r="AL13" s="3" t="s">
        <v>83</v>
      </c>
      <c r="AM13" s="3" t="s">
        <v>83</v>
      </c>
      <c r="AN13" s="3" t="s">
        <v>83</v>
      </c>
      <c r="AO13" s="3" t="s">
        <v>83</v>
      </c>
      <c r="AP13" s="3" t="s">
        <v>86</v>
      </c>
      <c r="AQ13" s="3" t="s">
        <v>86</v>
      </c>
      <c r="AR13" s="3" t="s">
        <v>83</v>
      </c>
      <c r="AS13" s="3" t="s">
        <v>83</v>
      </c>
      <c r="AT13" s="3" t="s">
        <v>83</v>
      </c>
      <c r="AU13" s="3" t="s">
        <v>83</v>
      </c>
      <c r="AV13" s="8">
        <v>0</v>
      </c>
      <c r="AW13" s="8">
        <v>0.01</v>
      </c>
      <c r="AX13" s="8">
        <v>0.02</v>
      </c>
      <c r="AY13" s="8">
        <v>0.25</v>
      </c>
      <c r="AZ13" s="2"/>
    </row>
    <row r="14" spans="1:52" x14ac:dyDescent="0.2">
      <c r="D14" s="1" t="s">
        <v>175</v>
      </c>
      <c r="E14" s="3" t="s">
        <v>76</v>
      </c>
      <c r="F14" s="3" t="s">
        <v>176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0.75763888888888886</v>
      </c>
      <c r="N14" s="3" t="s">
        <v>177</v>
      </c>
      <c r="O14" s="3" t="s">
        <v>92</v>
      </c>
      <c r="P14" s="3" t="s">
        <v>110</v>
      </c>
      <c r="Q14" s="3" t="s">
        <v>83</v>
      </c>
      <c r="R14" s="3" t="s">
        <v>178</v>
      </c>
      <c r="S14" s="3" t="s">
        <v>83</v>
      </c>
      <c r="T14" s="3" t="s">
        <v>179</v>
      </c>
      <c r="U14" s="3" t="s">
        <v>83</v>
      </c>
      <c r="V14" s="3" t="s">
        <v>180</v>
      </c>
      <c r="W14" s="3" t="s">
        <v>86</v>
      </c>
      <c r="X14" s="3" t="s">
        <v>181</v>
      </c>
      <c r="Y14" s="3" t="s">
        <v>83</v>
      </c>
      <c r="Z14" s="3" t="s">
        <v>178</v>
      </c>
      <c r="AA14" s="3" t="s">
        <v>83</v>
      </c>
      <c r="AB14" s="3" t="s">
        <v>179</v>
      </c>
      <c r="AC14" s="3" t="s">
        <v>83</v>
      </c>
      <c r="AD14" s="3" t="s">
        <v>182</v>
      </c>
      <c r="AE14" s="3" t="s">
        <v>86</v>
      </c>
      <c r="AF14" s="3" t="s">
        <v>136</v>
      </c>
      <c r="AG14" s="3" t="s">
        <v>83</v>
      </c>
      <c r="AH14" s="3" t="s">
        <v>183</v>
      </c>
      <c r="AI14" s="3" t="s">
        <v>83</v>
      </c>
      <c r="AJ14" s="3" t="s">
        <v>184</v>
      </c>
      <c r="AK14" s="3" t="s">
        <v>184</v>
      </c>
      <c r="AL14" s="3" t="s">
        <v>185</v>
      </c>
      <c r="AM14" s="3" t="s">
        <v>185</v>
      </c>
      <c r="AN14" s="3" t="s">
        <v>186</v>
      </c>
      <c r="AO14" s="3" t="s">
        <v>186</v>
      </c>
      <c r="AP14" s="3" t="s">
        <v>86</v>
      </c>
      <c r="AQ14" s="3" t="s">
        <v>86</v>
      </c>
      <c r="AR14" s="3" t="s">
        <v>106</v>
      </c>
      <c r="AS14" s="3" t="s">
        <v>106</v>
      </c>
      <c r="AT14" s="3" t="s">
        <v>139</v>
      </c>
      <c r="AU14" s="3" t="s">
        <v>139</v>
      </c>
      <c r="AV14" s="8">
        <v>0.04</v>
      </c>
      <c r="AW14" s="8">
        <v>7.0000000000000007E-2</v>
      </c>
      <c r="AX14" s="8">
        <v>0.11</v>
      </c>
      <c r="AY14" s="8">
        <v>0.26</v>
      </c>
      <c r="AZ14" s="2"/>
    </row>
    <row r="15" spans="1:52" x14ac:dyDescent="0.2">
      <c r="D15" s="1" t="s">
        <v>187</v>
      </c>
      <c r="E15" s="3" t="s">
        <v>76</v>
      </c>
      <c r="F15" s="3" t="s">
        <v>188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0.76388888888888884</v>
      </c>
      <c r="N15" s="3" t="s">
        <v>189</v>
      </c>
      <c r="O15" s="3" t="s">
        <v>92</v>
      </c>
      <c r="P15" s="3" t="s">
        <v>190</v>
      </c>
      <c r="Q15" s="3" t="s">
        <v>191</v>
      </c>
      <c r="R15" s="3" t="s">
        <v>192</v>
      </c>
      <c r="S15" s="3" t="s">
        <v>193</v>
      </c>
      <c r="T15" s="3" t="s">
        <v>194</v>
      </c>
      <c r="U15" s="3" t="s">
        <v>179</v>
      </c>
      <c r="V15" s="3" t="s">
        <v>86</v>
      </c>
      <c r="W15" s="3" t="s">
        <v>86</v>
      </c>
      <c r="X15" s="3" t="s">
        <v>195</v>
      </c>
      <c r="Y15" s="3" t="s">
        <v>83</v>
      </c>
      <c r="Z15" s="3" t="s">
        <v>196</v>
      </c>
      <c r="AA15" s="3" t="s">
        <v>83</v>
      </c>
      <c r="AB15" s="3" t="s">
        <v>194</v>
      </c>
      <c r="AC15" s="3" t="s">
        <v>83</v>
      </c>
      <c r="AD15" s="3" t="s">
        <v>86</v>
      </c>
      <c r="AE15" s="3" t="s">
        <v>86</v>
      </c>
      <c r="AF15" s="3" t="s">
        <v>117</v>
      </c>
      <c r="AG15" s="3" t="s">
        <v>83</v>
      </c>
      <c r="AH15" s="3" t="s">
        <v>155</v>
      </c>
      <c r="AI15" s="3" t="s">
        <v>83</v>
      </c>
      <c r="AJ15" s="3" t="s">
        <v>184</v>
      </c>
      <c r="AK15" s="3" t="s">
        <v>184</v>
      </c>
      <c r="AL15" s="3" t="s">
        <v>196</v>
      </c>
      <c r="AM15" s="3" t="s">
        <v>196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106</v>
      </c>
      <c r="AS15" s="3" t="s">
        <v>106</v>
      </c>
      <c r="AT15" s="3" t="s">
        <v>139</v>
      </c>
      <c r="AU15" s="3" t="s">
        <v>139</v>
      </c>
      <c r="AV15" s="8">
        <v>0</v>
      </c>
      <c r="AW15" s="8">
        <v>0</v>
      </c>
      <c r="AX15" s="8">
        <v>0.02</v>
      </c>
      <c r="AY15" s="8">
        <v>0.47</v>
      </c>
      <c r="AZ15" s="2"/>
    </row>
    <row r="16" spans="1:52" x14ac:dyDescent="0.2">
      <c r="D16" s="1" t="s">
        <v>197</v>
      </c>
      <c r="E16" s="3" t="s">
        <v>76</v>
      </c>
      <c r="F16" s="3" t="s">
        <v>198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0.76388888888888884</v>
      </c>
      <c r="N16" s="3" t="s">
        <v>199</v>
      </c>
      <c r="O16" s="2"/>
      <c r="P16" s="3" t="s">
        <v>191</v>
      </c>
      <c r="Q16" s="3" t="s">
        <v>83</v>
      </c>
      <c r="R16" s="3" t="s">
        <v>192</v>
      </c>
      <c r="S16" s="3" t="s">
        <v>83</v>
      </c>
      <c r="T16" s="3" t="s">
        <v>200</v>
      </c>
      <c r="U16" s="3" t="s">
        <v>83</v>
      </c>
      <c r="V16" s="3" t="s">
        <v>86</v>
      </c>
      <c r="W16" s="3" t="s">
        <v>86</v>
      </c>
      <c r="X16" s="3" t="s">
        <v>83</v>
      </c>
      <c r="Y16" s="3" t="s">
        <v>83</v>
      </c>
      <c r="Z16" s="3" t="s">
        <v>83</v>
      </c>
      <c r="AA16" s="3" t="s">
        <v>83</v>
      </c>
      <c r="AB16" s="3" t="s">
        <v>83</v>
      </c>
      <c r="AC16" s="3" t="s">
        <v>83</v>
      </c>
      <c r="AD16" s="3" t="s">
        <v>86</v>
      </c>
      <c r="AE16" s="3" t="s">
        <v>86</v>
      </c>
      <c r="AF16" s="3" t="s">
        <v>83</v>
      </c>
      <c r="AG16" s="3" t="s">
        <v>83</v>
      </c>
      <c r="AH16" s="3" t="s">
        <v>83</v>
      </c>
      <c r="AI16" s="3" t="s">
        <v>83</v>
      </c>
      <c r="AJ16" s="3" t="s">
        <v>83</v>
      </c>
      <c r="AK16" s="3" t="s">
        <v>83</v>
      </c>
      <c r="AL16" s="3" t="s">
        <v>83</v>
      </c>
      <c r="AM16" s="3" t="s">
        <v>83</v>
      </c>
      <c r="AN16" s="3" t="s">
        <v>83</v>
      </c>
      <c r="AO16" s="3" t="s">
        <v>83</v>
      </c>
      <c r="AP16" s="3" t="s">
        <v>86</v>
      </c>
      <c r="AQ16" s="3" t="s">
        <v>86</v>
      </c>
      <c r="AR16" s="3" t="s">
        <v>83</v>
      </c>
      <c r="AS16" s="3" t="s">
        <v>83</v>
      </c>
      <c r="AT16" s="3" t="s">
        <v>83</v>
      </c>
      <c r="AU16" s="3" t="s">
        <v>83</v>
      </c>
      <c r="AV16" s="8">
        <v>0</v>
      </c>
      <c r="AW16" s="8">
        <v>0.01</v>
      </c>
      <c r="AX16" s="8">
        <v>0.03</v>
      </c>
      <c r="AY16" s="8">
        <v>0.33</v>
      </c>
      <c r="AZ16" s="2"/>
    </row>
    <row r="17" spans="4:52" x14ac:dyDescent="0.2">
      <c r="D17" s="1" t="s">
        <v>201</v>
      </c>
      <c r="E17" s="3" t="s">
        <v>76</v>
      </c>
      <c r="F17" s="3" t="s">
        <v>202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0.76388888888888884</v>
      </c>
      <c r="N17" s="3" t="s">
        <v>203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4:52" x14ac:dyDescent="0.2">
      <c r="D18" s="1" t="s">
        <v>204</v>
      </c>
      <c r="E18" s="3" t="s">
        <v>76</v>
      </c>
      <c r="F18" s="3" t="s">
        <v>205</v>
      </c>
      <c r="G18" s="3" t="s">
        <v>130</v>
      </c>
      <c r="H18" s="2"/>
      <c r="I18" s="2"/>
      <c r="J18" s="2"/>
      <c r="K18" s="3" t="s">
        <v>79</v>
      </c>
      <c r="L18" s="3" t="s">
        <v>80</v>
      </c>
      <c r="M18" s="6">
        <v>0.76597222222222217</v>
      </c>
      <c r="N18" s="3" t="s">
        <v>206</v>
      </c>
      <c r="O18" s="2"/>
      <c r="P18" s="3" t="s">
        <v>207</v>
      </c>
      <c r="Q18" s="3" t="s">
        <v>208</v>
      </c>
      <c r="R18" s="3" t="s">
        <v>209</v>
      </c>
      <c r="S18" s="3" t="s">
        <v>209</v>
      </c>
      <c r="T18" s="3" t="s">
        <v>133</v>
      </c>
      <c r="U18" s="3" t="s">
        <v>121</v>
      </c>
      <c r="V18" s="3" t="s">
        <v>210</v>
      </c>
      <c r="W18" s="3" t="s">
        <v>86</v>
      </c>
      <c r="X18" s="3" t="s">
        <v>211</v>
      </c>
      <c r="Y18" s="3" t="s">
        <v>83</v>
      </c>
      <c r="Z18" s="3" t="s">
        <v>212</v>
      </c>
      <c r="AA18" s="3" t="s">
        <v>83</v>
      </c>
      <c r="AB18" s="3" t="s">
        <v>115</v>
      </c>
      <c r="AC18" s="3" t="s">
        <v>83</v>
      </c>
      <c r="AD18" s="3" t="s">
        <v>213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214</v>
      </c>
      <c r="AK18" s="3" t="s">
        <v>214</v>
      </c>
      <c r="AL18" s="3" t="s">
        <v>215</v>
      </c>
      <c r="AM18" s="3" t="s">
        <v>215</v>
      </c>
      <c r="AN18" s="3" t="s">
        <v>216</v>
      </c>
      <c r="AO18" s="3" t="s">
        <v>216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107</v>
      </c>
      <c r="AU18" s="3" t="s">
        <v>107</v>
      </c>
      <c r="AV18" s="8">
        <v>0.05</v>
      </c>
      <c r="AW18" s="8">
        <v>0.08</v>
      </c>
      <c r="AX18" s="8">
        <v>0.12</v>
      </c>
      <c r="AY18" s="8">
        <v>0.77</v>
      </c>
      <c r="AZ18" s="2"/>
    </row>
    <row r="19" spans="4:52" x14ac:dyDescent="0.2">
      <c r="D19" s="1" t="s">
        <v>217</v>
      </c>
      <c r="E19" s="3" t="s">
        <v>76</v>
      </c>
      <c r="F19" s="3" t="s">
        <v>218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0.76666666666666661</v>
      </c>
      <c r="N19" s="3" t="s">
        <v>219</v>
      </c>
      <c r="O19" s="3" t="s">
        <v>92</v>
      </c>
      <c r="P19" s="3" t="s">
        <v>220</v>
      </c>
      <c r="Q19" s="3" t="s">
        <v>83</v>
      </c>
      <c r="R19" s="3" t="s">
        <v>221</v>
      </c>
      <c r="S19" s="3" t="s">
        <v>83</v>
      </c>
      <c r="T19" s="3" t="s">
        <v>133</v>
      </c>
      <c r="U19" s="3" t="s">
        <v>83</v>
      </c>
      <c r="V19" s="3" t="s">
        <v>86</v>
      </c>
      <c r="W19" s="3" t="s">
        <v>86</v>
      </c>
      <c r="X19" s="3" t="s">
        <v>222</v>
      </c>
      <c r="Y19" s="3" t="s">
        <v>83</v>
      </c>
      <c r="Z19" s="3" t="s">
        <v>223</v>
      </c>
      <c r="AA19" s="3" t="s">
        <v>83</v>
      </c>
      <c r="AB19" s="3" t="s">
        <v>186</v>
      </c>
      <c r="AC19" s="3" t="s">
        <v>83</v>
      </c>
      <c r="AD19" s="3" t="s">
        <v>86</v>
      </c>
      <c r="AE19" s="3" t="s">
        <v>86</v>
      </c>
      <c r="AF19" s="3" t="s">
        <v>136</v>
      </c>
      <c r="AG19" s="3" t="s">
        <v>83</v>
      </c>
      <c r="AH19" s="3" t="s">
        <v>118</v>
      </c>
      <c r="AI19" s="3" t="s">
        <v>83</v>
      </c>
      <c r="AJ19" s="3" t="s">
        <v>184</v>
      </c>
      <c r="AK19" s="3" t="s">
        <v>184</v>
      </c>
      <c r="AL19" s="3" t="s">
        <v>224</v>
      </c>
      <c r="AM19" s="3" t="s">
        <v>224</v>
      </c>
      <c r="AN19" s="3" t="s">
        <v>151</v>
      </c>
      <c r="AO19" s="3" t="s">
        <v>151</v>
      </c>
      <c r="AP19" s="3" t="s">
        <v>86</v>
      </c>
      <c r="AQ19" s="3" t="s">
        <v>86</v>
      </c>
      <c r="AR19" s="3" t="s">
        <v>106</v>
      </c>
      <c r="AS19" s="3" t="s">
        <v>106</v>
      </c>
      <c r="AT19" s="3" t="s">
        <v>107</v>
      </c>
      <c r="AU19" s="3" t="s">
        <v>107</v>
      </c>
      <c r="AV19" s="8">
        <v>0.01</v>
      </c>
      <c r="AW19" s="8">
        <v>0.01</v>
      </c>
      <c r="AX19" s="8">
        <v>0.03</v>
      </c>
      <c r="AY19" s="8">
        <v>0.1</v>
      </c>
      <c r="AZ19" s="2"/>
    </row>
    <row r="20" spans="4:52" x14ac:dyDescent="0.2">
      <c r="D20" s="1" t="s">
        <v>225</v>
      </c>
      <c r="E20" s="3" t="s">
        <v>76</v>
      </c>
      <c r="F20" s="3" t="s">
        <v>198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0.76736111111111116</v>
      </c>
      <c r="N20" s="3" t="s">
        <v>226</v>
      </c>
      <c r="O20" s="2"/>
      <c r="P20" s="3" t="s">
        <v>227</v>
      </c>
      <c r="Q20" s="3" t="s">
        <v>83</v>
      </c>
      <c r="R20" s="3" t="s">
        <v>228</v>
      </c>
      <c r="S20" s="3" t="s">
        <v>83</v>
      </c>
      <c r="T20" s="3" t="s">
        <v>229</v>
      </c>
      <c r="U20" s="3" t="s">
        <v>83</v>
      </c>
      <c r="V20" s="3" t="s">
        <v>86</v>
      </c>
      <c r="W20" s="3" t="s">
        <v>86</v>
      </c>
      <c r="X20" s="3" t="s">
        <v>83</v>
      </c>
      <c r="Y20" s="3" t="s">
        <v>83</v>
      </c>
      <c r="Z20" s="3" t="s">
        <v>83</v>
      </c>
      <c r="AA20" s="3" t="s">
        <v>83</v>
      </c>
      <c r="AB20" s="3" t="s">
        <v>83</v>
      </c>
      <c r="AC20" s="3" t="s">
        <v>83</v>
      </c>
      <c r="AD20" s="3" t="s">
        <v>86</v>
      </c>
      <c r="AE20" s="3" t="s">
        <v>86</v>
      </c>
      <c r="AF20" s="3" t="s">
        <v>83</v>
      </c>
      <c r="AG20" s="3" t="s">
        <v>83</v>
      </c>
      <c r="AH20" s="3" t="s">
        <v>83</v>
      </c>
      <c r="AI20" s="3" t="s">
        <v>83</v>
      </c>
      <c r="AJ20" s="3" t="s">
        <v>83</v>
      </c>
      <c r="AK20" s="3" t="s">
        <v>83</v>
      </c>
      <c r="AL20" s="3" t="s">
        <v>83</v>
      </c>
      <c r="AM20" s="3" t="s">
        <v>83</v>
      </c>
      <c r="AN20" s="3" t="s">
        <v>83</v>
      </c>
      <c r="AO20" s="3" t="s">
        <v>83</v>
      </c>
      <c r="AP20" s="3" t="s">
        <v>86</v>
      </c>
      <c r="AQ20" s="3" t="s">
        <v>86</v>
      </c>
      <c r="AR20" s="3" t="s">
        <v>83</v>
      </c>
      <c r="AS20" s="3" t="s">
        <v>83</v>
      </c>
      <c r="AT20" s="3" t="s">
        <v>83</v>
      </c>
      <c r="AU20" s="3" t="s">
        <v>83</v>
      </c>
      <c r="AV20" s="8">
        <v>0</v>
      </c>
      <c r="AW20" s="8">
        <v>0</v>
      </c>
      <c r="AX20" s="8">
        <v>0.01</v>
      </c>
      <c r="AY20" s="8">
        <v>0.41</v>
      </c>
      <c r="AZ20" s="2"/>
    </row>
    <row r="21" spans="4:52" x14ac:dyDescent="0.2">
      <c r="D21" s="1" t="s">
        <v>230</v>
      </c>
      <c r="E21" s="3" t="s">
        <v>76</v>
      </c>
      <c r="F21" s="3" t="s">
        <v>231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0.76944444444444438</v>
      </c>
      <c r="N21" s="3" t="s">
        <v>232</v>
      </c>
      <c r="O21" s="2"/>
      <c r="P21" s="3" t="s">
        <v>83</v>
      </c>
      <c r="Q21" s="3" t="s">
        <v>83</v>
      </c>
      <c r="R21" s="3" t="s">
        <v>83</v>
      </c>
      <c r="S21" s="3" t="s">
        <v>83</v>
      </c>
      <c r="T21" s="3" t="s">
        <v>83</v>
      </c>
      <c r="U21" s="3" t="s">
        <v>83</v>
      </c>
      <c r="V21" s="3" t="s">
        <v>86</v>
      </c>
      <c r="W21" s="3" t="s">
        <v>86</v>
      </c>
      <c r="X21" s="3" t="s">
        <v>83</v>
      </c>
      <c r="Y21" s="3" t="s">
        <v>83</v>
      </c>
      <c r="Z21" s="3" t="s">
        <v>83</v>
      </c>
      <c r="AA21" s="3" t="s">
        <v>83</v>
      </c>
      <c r="AB21" s="3" t="s">
        <v>83</v>
      </c>
      <c r="AC21" s="3" t="s">
        <v>83</v>
      </c>
      <c r="AD21" s="3" t="s">
        <v>86</v>
      </c>
      <c r="AE21" s="3" t="s">
        <v>86</v>
      </c>
      <c r="AF21" s="3" t="s">
        <v>83</v>
      </c>
      <c r="AG21" s="3" t="s">
        <v>83</v>
      </c>
      <c r="AH21" s="3" t="s">
        <v>83</v>
      </c>
      <c r="AI21" s="3" t="s">
        <v>83</v>
      </c>
      <c r="AJ21" s="3" t="s">
        <v>83</v>
      </c>
      <c r="AK21" s="3" t="s">
        <v>83</v>
      </c>
      <c r="AL21" s="3" t="s">
        <v>83</v>
      </c>
      <c r="AM21" s="3" t="s">
        <v>83</v>
      </c>
      <c r="AN21" s="3" t="s">
        <v>83</v>
      </c>
      <c r="AO21" s="3" t="s">
        <v>83</v>
      </c>
      <c r="AP21" s="3" t="s">
        <v>86</v>
      </c>
      <c r="AQ21" s="3" t="s">
        <v>86</v>
      </c>
      <c r="AR21" s="3" t="s">
        <v>83</v>
      </c>
      <c r="AS21" s="3" t="s">
        <v>83</v>
      </c>
      <c r="AT21" s="3" t="s">
        <v>83</v>
      </c>
      <c r="AU21" s="3" t="s">
        <v>83</v>
      </c>
      <c r="AV21" s="8">
        <v>0</v>
      </c>
      <c r="AW21" s="8">
        <v>0</v>
      </c>
      <c r="AX21" s="8">
        <v>0.02</v>
      </c>
      <c r="AY21" s="8">
        <v>0.31</v>
      </c>
      <c r="AZ21" s="2"/>
    </row>
    <row r="22" spans="4:52" x14ac:dyDescent="0.2">
      <c r="D22" s="1" t="s">
        <v>233</v>
      </c>
      <c r="E22" s="3" t="s">
        <v>76</v>
      </c>
      <c r="F22" s="3" t="s">
        <v>88</v>
      </c>
      <c r="G22" s="3" t="s">
        <v>78</v>
      </c>
      <c r="H22" s="2"/>
      <c r="I22" s="2"/>
      <c r="J22" s="2"/>
      <c r="K22" s="3" t="s">
        <v>90</v>
      </c>
      <c r="L22" s="3" t="s">
        <v>80</v>
      </c>
      <c r="M22" s="6">
        <v>0.77013888888888893</v>
      </c>
      <c r="N22" s="3" t="s">
        <v>234</v>
      </c>
      <c r="O22" s="2"/>
      <c r="P22" s="3" t="s">
        <v>83</v>
      </c>
      <c r="Q22" s="3" t="s">
        <v>83</v>
      </c>
      <c r="R22" s="3" t="s">
        <v>83</v>
      </c>
      <c r="S22" s="3" t="s">
        <v>83</v>
      </c>
      <c r="T22" s="3" t="s">
        <v>83</v>
      </c>
      <c r="U22" s="3" t="s">
        <v>83</v>
      </c>
      <c r="V22" s="3" t="s">
        <v>86</v>
      </c>
      <c r="W22" s="3" t="s">
        <v>86</v>
      </c>
      <c r="X22" s="3" t="s">
        <v>83</v>
      </c>
      <c r="Y22" s="3" t="s">
        <v>83</v>
      </c>
      <c r="Z22" s="3" t="s">
        <v>83</v>
      </c>
      <c r="AA22" s="3" t="s">
        <v>83</v>
      </c>
      <c r="AB22" s="3" t="s">
        <v>83</v>
      </c>
      <c r="AC22" s="3" t="s">
        <v>83</v>
      </c>
      <c r="AD22" s="3" t="s">
        <v>86</v>
      </c>
      <c r="AE22" s="3" t="s">
        <v>86</v>
      </c>
      <c r="AF22" s="3" t="s">
        <v>83</v>
      </c>
      <c r="AG22" s="3" t="s">
        <v>83</v>
      </c>
      <c r="AH22" s="3" t="s">
        <v>83</v>
      </c>
      <c r="AI22" s="3" t="s">
        <v>83</v>
      </c>
      <c r="AJ22" s="3" t="s">
        <v>83</v>
      </c>
      <c r="AK22" s="3" t="s">
        <v>83</v>
      </c>
      <c r="AL22" s="3" t="s">
        <v>83</v>
      </c>
      <c r="AM22" s="3" t="s">
        <v>83</v>
      </c>
      <c r="AN22" s="3" t="s">
        <v>83</v>
      </c>
      <c r="AO22" s="3" t="s">
        <v>83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83</v>
      </c>
      <c r="AU22" s="3" t="s">
        <v>83</v>
      </c>
      <c r="AV22" s="8">
        <v>0</v>
      </c>
      <c r="AW22" s="8">
        <v>0</v>
      </c>
      <c r="AX22" s="8">
        <v>0</v>
      </c>
      <c r="AY22" s="8">
        <v>0.12</v>
      </c>
      <c r="AZ22" s="2"/>
    </row>
    <row r="23" spans="4:52" x14ac:dyDescent="0.2">
      <c r="D23" s="1" t="s">
        <v>235</v>
      </c>
      <c r="E23" s="3" t="s">
        <v>76</v>
      </c>
      <c r="F23" s="3" t="s">
        <v>236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0.77013888888888893</v>
      </c>
      <c r="N23" s="3" t="s">
        <v>237</v>
      </c>
      <c r="O23" s="2"/>
      <c r="P23" s="3" t="s">
        <v>83</v>
      </c>
      <c r="Q23" s="3" t="s">
        <v>83</v>
      </c>
      <c r="R23" s="3" t="s">
        <v>83</v>
      </c>
      <c r="S23" s="3" t="s">
        <v>83</v>
      </c>
      <c r="T23" s="3" t="s">
        <v>83</v>
      </c>
      <c r="U23" s="3" t="s">
        <v>83</v>
      </c>
      <c r="V23" s="3" t="s">
        <v>86</v>
      </c>
      <c r="W23" s="3" t="s">
        <v>86</v>
      </c>
      <c r="X23" s="3" t="s">
        <v>83</v>
      </c>
      <c r="Y23" s="3" t="s">
        <v>83</v>
      </c>
      <c r="Z23" s="3" t="s">
        <v>83</v>
      </c>
      <c r="AA23" s="3" t="s">
        <v>83</v>
      </c>
      <c r="AB23" s="3" t="s">
        <v>83</v>
      </c>
      <c r="AC23" s="3" t="s">
        <v>83</v>
      </c>
      <c r="AD23" s="3" t="s">
        <v>86</v>
      </c>
      <c r="AE23" s="3" t="s">
        <v>86</v>
      </c>
      <c r="AF23" s="3" t="s">
        <v>83</v>
      </c>
      <c r="AG23" s="3" t="s">
        <v>83</v>
      </c>
      <c r="AH23" s="3" t="s">
        <v>83</v>
      </c>
      <c r="AI23" s="3" t="s">
        <v>83</v>
      </c>
      <c r="AJ23" s="3" t="s">
        <v>83</v>
      </c>
      <c r="AK23" s="3" t="s">
        <v>83</v>
      </c>
      <c r="AL23" s="3" t="s">
        <v>83</v>
      </c>
      <c r="AM23" s="3" t="s">
        <v>83</v>
      </c>
      <c r="AN23" s="3" t="s">
        <v>83</v>
      </c>
      <c r="AO23" s="3" t="s">
        <v>83</v>
      </c>
      <c r="AP23" s="3" t="s">
        <v>86</v>
      </c>
      <c r="AQ23" s="3" t="s">
        <v>86</v>
      </c>
      <c r="AR23" s="3" t="s">
        <v>83</v>
      </c>
      <c r="AS23" s="3" t="s">
        <v>83</v>
      </c>
      <c r="AT23" s="3" t="s">
        <v>83</v>
      </c>
      <c r="AU23" s="3" t="s">
        <v>83</v>
      </c>
      <c r="AV23" s="8">
        <v>0</v>
      </c>
      <c r="AW23" s="8">
        <v>0</v>
      </c>
      <c r="AX23" s="8">
        <v>0</v>
      </c>
      <c r="AY23" s="8">
        <v>0.26</v>
      </c>
      <c r="AZ23" s="2"/>
    </row>
    <row r="24" spans="4:52" x14ac:dyDescent="0.2">
      <c r="D24" s="1" t="s">
        <v>238</v>
      </c>
      <c r="E24" s="3" t="s">
        <v>76</v>
      </c>
      <c r="F24" s="3" t="s">
        <v>198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0.7729166666666667</v>
      </c>
      <c r="N24" s="3" t="s">
        <v>239</v>
      </c>
      <c r="O24" s="2"/>
      <c r="P24" s="3" t="s">
        <v>83</v>
      </c>
      <c r="Q24" s="3" t="s">
        <v>83</v>
      </c>
      <c r="R24" s="3" t="s">
        <v>83</v>
      </c>
      <c r="S24" s="3" t="s">
        <v>83</v>
      </c>
      <c r="T24" s="3" t="s">
        <v>83</v>
      </c>
      <c r="U24" s="3" t="s">
        <v>83</v>
      </c>
      <c r="V24" s="3" t="s">
        <v>86</v>
      </c>
      <c r="W24" s="3" t="s">
        <v>86</v>
      </c>
      <c r="X24" s="3" t="s">
        <v>83</v>
      </c>
      <c r="Y24" s="3" t="s">
        <v>83</v>
      </c>
      <c r="Z24" s="3" t="s">
        <v>83</v>
      </c>
      <c r="AA24" s="3" t="s">
        <v>83</v>
      </c>
      <c r="AB24" s="3" t="s">
        <v>83</v>
      </c>
      <c r="AC24" s="3" t="s">
        <v>83</v>
      </c>
      <c r="AD24" s="3" t="s">
        <v>86</v>
      </c>
      <c r="AE24" s="3" t="s">
        <v>86</v>
      </c>
      <c r="AF24" s="3" t="s">
        <v>83</v>
      </c>
      <c r="AG24" s="3" t="s">
        <v>83</v>
      </c>
      <c r="AH24" s="3" t="s">
        <v>83</v>
      </c>
      <c r="AI24" s="3" t="s">
        <v>83</v>
      </c>
      <c r="AJ24" s="3" t="s">
        <v>83</v>
      </c>
      <c r="AK24" s="3" t="s">
        <v>83</v>
      </c>
      <c r="AL24" s="3" t="s">
        <v>83</v>
      </c>
      <c r="AM24" s="3" t="s">
        <v>83</v>
      </c>
      <c r="AN24" s="3" t="s">
        <v>83</v>
      </c>
      <c r="AO24" s="3" t="s">
        <v>83</v>
      </c>
      <c r="AP24" s="3" t="s">
        <v>86</v>
      </c>
      <c r="AQ24" s="3" t="s">
        <v>86</v>
      </c>
      <c r="AR24" s="3" t="s">
        <v>83</v>
      </c>
      <c r="AS24" s="3" t="s">
        <v>83</v>
      </c>
      <c r="AT24" s="3" t="s">
        <v>83</v>
      </c>
      <c r="AU24" s="3" t="s">
        <v>83</v>
      </c>
      <c r="AV24" s="8">
        <v>0.02</v>
      </c>
      <c r="AW24" s="8">
        <v>0.03</v>
      </c>
      <c r="AX24" s="8">
        <v>0.06</v>
      </c>
      <c r="AY24" s="8">
        <v>0.24</v>
      </c>
      <c r="AZ24" s="2"/>
    </row>
    <row r="25" spans="4:52" x14ac:dyDescent="0.2">
      <c r="D25" s="1" t="s">
        <v>240</v>
      </c>
      <c r="E25" s="3" t="s">
        <v>76</v>
      </c>
      <c r="F25" s="3" t="s">
        <v>241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0.77569444444444446</v>
      </c>
      <c r="N25" s="3" t="s">
        <v>242</v>
      </c>
      <c r="O25" s="2"/>
      <c r="P25" s="3" t="s">
        <v>83</v>
      </c>
      <c r="Q25" s="3" t="s">
        <v>243</v>
      </c>
      <c r="R25" s="3" t="s">
        <v>83</v>
      </c>
      <c r="S25" s="3" t="s">
        <v>244</v>
      </c>
      <c r="T25" s="3" t="s">
        <v>83</v>
      </c>
      <c r="U25" s="3" t="s">
        <v>179</v>
      </c>
      <c r="V25" s="3" t="s">
        <v>86</v>
      </c>
      <c r="W25" s="3" t="s">
        <v>86</v>
      </c>
      <c r="X25" s="3" t="s">
        <v>83</v>
      </c>
      <c r="Y25" s="3" t="s">
        <v>83</v>
      </c>
      <c r="Z25" s="3" t="s">
        <v>83</v>
      </c>
      <c r="AA25" s="3" t="s">
        <v>83</v>
      </c>
      <c r="AB25" s="3" t="s">
        <v>83</v>
      </c>
      <c r="AC25" s="3" t="s">
        <v>83</v>
      </c>
      <c r="AD25" s="3" t="s">
        <v>86</v>
      </c>
      <c r="AE25" s="3" t="s">
        <v>86</v>
      </c>
      <c r="AF25" s="3" t="s">
        <v>83</v>
      </c>
      <c r="AG25" s="3" t="s">
        <v>83</v>
      </c>
      <c r="AH25" s="3" t="s">
        <v>83</v>
      </c>
      <c r="AI25" s="3" t="s">
        <v>83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</v>
      </c>
      <c r="AW25" s="8">
        <v>0</v>
      </c>
      <c r="AX25" s="8">
        <v>0</v>
      </c>
      <c r="AY25" s="8">
        <v>0.05</v>
      </c>
      <c r="AZ25" s="2"/>
    </row>
    <row r="26" spans="4:52" x14ac:dyDescent="0.2">
      <c r="D26" s="1" t="s">
        <v>245</v>
      </c>
      <c r="E26" s="3" t="s">
        <v>76</v>
      </c>
      <c r="F26" s="3" t="s">
        <v>246</v>
      </c>
      <c r="G26" s="3" t="s">
        <v>130</v>
      </c>
      <c r="H26" s="2"/>
      <c r="I26" s="2"/>
      <c r="J26" s="2"/>
      <c r="K26" s="3" t="s">
        <v>79</v>
      </c>
      <c r="L26" s="3" t="s">
        <v>80</v>
      </c>
      <c r="M26" s="6">
        <v>0.77638888888888891</v>
      </c>
      <c r="N26" s="3" t="s">
        <v>247</v>
      </c>
      <c r="O26" s="2"/>
      <c r="P26" s="3" t="s">
        <v>248</v>
      </c>
      <c r="Q26" s="3" t="s">
        <v>83</v>
      </c>
      <c r="R26" s="3" t="s">
        <v>249</v>
      </c>
      <c r="S26" s="3" t="s">
        <v>83</v>
      </c>
      <c r="T26" s="3" t="s">
        <v>186</v>
      </c>
      <c r="U26" s="3" t="s">
        <v>83</v>
      </c>
      <c r="V26" s="3" t="s">
        <v>250</v>
      </c>
      <c r="W26" s="3" t="s">
        <v>86</v>
      </c>
      <c r="X26" s="3" t="s">
        <v>251</v>
      </c>
      <c r="Y26" s="3" t="s">
        <v>83</v>
      </c>
      <c r="Z26" s="3" t="s">
        <v>215</v>
      </c>
      <c r="AA26" s="3" t="s">
        <v>83</v>
      </c>
      <c r="AB26" s="3" t="s">
        <v>186</v>
      </c>
      <c r="AC26" s="3" t="s">
        <v>83</v>
      </c>
      <c r="AD26" s="3" t="s">
        <v>252</v>
      </c>
      <c r="AE26" s="3" t="s">
        <v>86</v>
      </c>
      <c r="AF26" s="3" t="s">
        <v>101</v>
      </c>
      <c r="AG26" s="3" t="s">
        <v>83</v>
      </c>
      <c r="AH26" s="3" t="s">
        <v>118</v>
      </c>
      <c r="AI26" s="3" t="s">
        <v>83</v>
      </c>
      <c r="AJ26" s="3" t="s">
        <v>253</v>
      </c>
      <c r="AK26" s="3" t="s">
        <v>253</v>
      </c>
      <c r="AL26" s="3" t="s">
        <v>254</v>
      </c>
      <c r="AM26" s="3" t="s">
        <v>254</v>
      </c>
      <c r="AN26" s="3" t="s">
        <v>186</v>
      </c>
      <c r="AO26" s="3" t="s">
        <v>186</v>
      </c>
      <c r="AP26" s="3" t="s">
        <v>86</v>
      </c>
      <c r="AQ26" s="3" t="s">
        <v>86</v>
      </c>
      <c r="AR26" s="3" t="s">
        <v>106</v>
      </c>
      <c r="AS26" s="3" t="s">
        <v>106</v>
      </c>
      <c r="AT26" s="3" t="s">
        <v>139</v>
      </c>
      <c r="AU26" s="3" t="s">
        <v>139</v>
      </c>
      <c r="AV26" s="8">
        <v>0.02</v>
      </c>
      <c r="AW26" s="8">
        <v>0.03</v>
      </c>
      <c r="AX26" s="8">
        <v>0.06</v>
      </c>
      <c r="AY26" s="8">
        <v>0.28999999999999998</v>
      </c>
      <c r="AZ26" s="2"/>
    </row>
    <row r="27" spans="4:52" x14ac:dyDescent="0.2">
      <c r="D27" s="1" t="s">
        <v>256</v>
      </c>
      <c r="E27" s="3" t="s">
        <v>76</v>
      </c>
      <c r="F27" s="3" t="s">
        <v>257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0.78125</v>
      </c>
      <c r="N27" s="3" t="s">
        <v>258</v>
      </c>
      <c r="O27" s="3" t="s">
        <v>92</v>
      </c>
      <c r="P27" s="3" t="s">
        <v>227</v>
      </c>
      <c r="Q27" s="3" t="s">
        <v>83</v>
      </c>
      <c r="R27" s="3" t="s">
        <v>259</v>
      </c>
      <c r="S27" s="3" t="s">
        <v>83</v>
      </c>
      <c r="T27" s="3" t="s">
        <v>260</v>
      </c>
      <c r="U27" s="3" t="s">
        <v>83</v>
      </c>
      <c r="V27" s="3" t="s">
        <v>86</v>
      </c>
      <c r="W27" s="3" t="s">
        <v>86</v>
      </c>
      <c r="X27" s="3" t="s">
        <v>83</v>
      </c>
      <c r="Y27" s="3" t="s">
        <v>83</v>
      </c>
      <c r="Z27" s="3" t="s">
        <v>83</v>
      </c>
      <c r="AA27" s="3" t="s">
        <v>83</v>
      </c>
      <c r="AB27" s="3" t="s">
        <v>83</v>
      </c>
      <c r="AC27" s="3" t="s">
        <v>83</v>
      </c>
      <c r="AD27" s="3" t="s">
        <v>86</v>
      </c>
      <c r="AE27" s="3" t="s">
        <v>86</v>
      </c>
      <c r="AF27" s="3" t="s">
        <v>83</v>
      </c>
      <c r="AG27" s="3" t="s">
        <v>83</v>
      </c>
      <c r="AH27" s="3" t="s">
        <v>83</v>
      </c>
      <c r="AI27" s="3" t="s">
        <v>83</v>
      </c>
      <c r="AJ27" s="3" t="s">
        <v>261</v>
      </c>
      <c r="AK27" s="3" t="s">
        <v>261</v>
      </c>
      <c r="AL27" s="3" t="s">
        <v>262</v>
      </c>
      <c r="AM27" s="3" t="s">
        <v>262</v>
      </c>
      <c r="AN27" s="3" t="s">
        <v>263</v>
      </c>
      <c r="AO27" s="3" t="s">
        <v>263</v>
      </c>
      <c r="AP27" s="3" t="s">
        <v>86</v>
      </c>
      <c r="AQ27" s="3" t="s">
        <v>86</v>
      </c>
      <c r="AR27" s="3" t="s">
        <v>264</v>
      </c>
      <c r="AS27" s="3" t="s">
        <v>264</v>
      </c>
      <c r="AT27" s="3" t="s">
        <v>83</v>
      </c>
      <c r="AU27" s="3" t="s">
        <v>83</v>
      </c>
      <c r="AV27" s="8">
        <v>0</v>
      </c>
      <c r="AW27" s="8">
        <v>0</v>
      </c>
      <c r="AX27" s="8">
        <v>0.02</v>
      </c>
      <c r="AY27" s="8">
        <v>0.28999999999999998</v>
      </c>
      <c r="AZ27" s="2"/>
    </row>
    <row r="28" spans="4:52" x14ac:dyDescent="0.2">
      <c r="D28" s="1" t="s">
        <v>265</v>
      </c>
      <c r="E28" s="3" t="s">
        <v>76</v>
      </c>
      <c r="F28" s="3" t="s">
        <v>266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0.78333333333333333</v>
      </c>
      <c r="N28" s="3" t="s">
        <v>267</v>
      </c>
      <c r="O28" s="3" t="s">
        <v>92</v>
      </c>
      <c r="P28" s="3" t="s">
        <v>268</v>
      </c>
      <c r="Q28" s="3" t="s">
        <v>83</v>
      </c>
      <c r="R28" s="3" t="s">
        <v>269</v>
      </c>
      <c r="S28" s="3" t="s">
        <v>83</v>
      </c>
      <c r="T28" s="3" t="s">
        <v>179</v>
      </c>
      <c r="U28" s="3" t="s">
        <v>83</v>
      </c>
      <c r="V28" s="3" t="s">
        <v>86</v>
      </c>
      <c r="W28" s="3" t="s">
        <v>86</v>
      </c>
      <c r="X28" s="3" t="s">
        <v>83</v>
      </c>
      <c r="Y28" s="3" t="s">
        <v>83</v>
      </c>
      <c r="Z28" s="3" t="s">
        <v>83</v>
      </c>
      <c r="AA28" s="3" t="s">
        <v>83</v>
      </c>
      <c r="AB28" s="3" t="s">
        <v>83</v>
      </c>
      <c r="AC28" s="3" t="s">
        <v>83</v>
      </c>
      <c r="AD28" s="3" t="s">
        <v>86</v>
      </c>
      <c r="AE28" s="3" t="s">
        <v>86</v>
      </c>
      <c r="AF28" s="3" t="s">
        <v>83</v>
      </c>
      <c r="AG28" s="3" t="s">
        <v>83</v>
      </c>
      <c r="AH28" s="3" t="s">
        <v>83</v>
      </c>
      <c r="AI28" s="3" t="s">
        <v>83</v>
      </c>
      <c r="AJ28" s="3" t="s">
        <v>270</v>
      </c>
      <c r="AK28" s="3" t="s">
        <v>270</v>
      </c>
      <c r="AL28" s="3" t="s">
        <v>271</v>
      </c>
      <c r="AM28" s="3" t="s">
        <v>271</v>
      </c>
      <c r="AN28" s="3" t="s">
        <v>179</v>
      </c>
      <c r="AO28" s="3" t="s">
        <v>179</v>
      </c>
      <c r="AP28" s="3" t="s">
        <v>86</v>
      </c>
      <c r="AQ28" s="3" t="s">
        <v>86</v>
      </c>
      <c r="AR28" s="3" t="s">
        <v>264</v>
      </c>
      <c r="AS28" s="3" t="s">
        <v>264</v>
      </c>
      <c r="AT28" s="3" t="s">
        <v>83</v>
      </c>
      <c r="AU28" s="3" t="s">
        <v>83</v>
      </c>
      <c r="AV28" s="8">
        <v>7.0000000000000007E-2</v>
      </c>
      <c r="AW28" s="8">
        <v>0.09</v>
      </c>
      <c r="AX28" s="8">
        <v>0.13</v>
      </c>
      <c r="AY28" s="8">
        <v>0.32</v>
      </c>
      <c r="AZ28" s="2"/>
    </row>
    <row r="29" spans="4:52" x14ac:dyDescent="0.2">
      <c r="D29" s="1" t="s">
        <v>21</v>
      </c>
      <c r="E29" s="3" t="s">
        <v>272</v>
      </c>
      <c r="F29" s="3" t="s">
        <v>273</v>
      </c>
      <c r="G29" s="3" t="s">
        <v>89</v>
      </c>
      <c r="H29" s="3" t="s">
        <v>274</v>
      </c>
      <c r="I29" s="3" t="s">
        <v>275</v>
      </c>
      <c r="J29" s="2"/>
      <c r="K29" s="3" t="s">
        <v>276</v>
      </c>
      <c r="L29" s="3" t="s">
        <v>80</v>
      </c>
      <c r="M29" s="6">
        <v>0.78472222222222221</v>
      </c>
      <c r="N29" s="3" t="s">
        <v>277</v>
      </c>
      <c r="O29" s="3" t="s">
        <v>278</v>
      </c>
      <c r="P29" s="3" t="s">
        <v>279</v>
      </c>
      <c r="Q29" s="3" t="s">
        <v>191</v>
      </c>
      <c r="R29" s="3" t="s">
        <v>280</v>
      </c>
      <c r="S29" s="3" t="s">
        <v>271</v>
      </c>
      <c r="T29" s="3" t="s">
        <v>186</v>
      </c>
      <c r="U29" s="3" t="s">
        <v>115</v>
      </c>
      <c r="V29" s="3">
        <f>-(0.08 %)</f>
        <v>-8.0000000000000004E-4</v>
      </c>
      <c r="W29" s="3" t="s">
        <v>86</v>
      </c>
      <c r="X29" s="3" t="s">
        <v>207</v>
      </c>
      <c r="Y29" s="3" t="s">
        <v>83</v>
      </c>
      <c r="Z29" s="3" t="s">
        <v>281</v>
      </c>
      <c r="AA29" s="3" t="s">
        <v>83</v>
      </c>
      <c r="AB29" s="3" t="s">
        <v>186</v>
      </c>
      <c r="AC29" s="3" t="s">
        <v>83</v>
      </c>
      <c r="AD29" s="3" t="s">
        <v>282</v>
      </c>
      <c r="AE29" s="3" t="s">
        <v>86</v>
      </c>
      <c r="AF29" s="3" t="s">
        <v>101</v>
      </c>
      <c r="AG29" s="3" t="s">
        <v>83</v>
      </c>
      <c r="AH29" s="3" t="s">
        <v>155</v>
      </c>
      <c r="AI29" s="3" t="s">
        <v>83</v>
      </c>
      <c r="AJ29" s="3" t="s">
        <v>283</v>
      </c>
      <c r="AK29" s="3" t="s">
        <v>283</v>
      </c>
      <c r="AL29" s="3" t="s">
        <v>284</v>
      </c>
      <c r="AM29" s="3" t="s">
        <v>284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106</v>
      </c>
      <c r="AS29" s="3" t="s">
        <v>106</v>
      </c>
      <c r="AT29" s="3" t="s">
        <v>139</v>
      </c>
      <c r="AU29" s="3" t="s">
        <v>139</v>
      </c>
      <c r="AV29" s="8">
        <v>0.06</v>
      </c>
      <c r="AW29" s="8">
        <v>0.08</v>
      </c>
      <c r="AX29" s="8">
        <v>0.11</v>
      </c>
      <c r="AY29" s="8">
        <v>0.28000000000000003</v>
      </c>
      <c r="AZ29" s="2"/>
    </row>
    <row r="30" spans="4:52" x14ac:dyDescent="0.2">
      <c r="D30" s="1" t="s">
        <v>291</v>
      </c>
      <c r="E30" s="3" t="s">
        <v>76</v>
      </c>
      <c r="F30" s="3" t="s">
        <v>292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0.78611111111111109</v>
      </c>
      <c r="N30" s="3" t="s">
        <v>293</v>
      </c>
      <c r="O30" s="3" t="s">
        <v>92</v>
      </c>
      <c r="P30" s="3" t="s">
        <v>83</v>
      </c>
      <c r="Q30" s="3" t="s">
        <v>83</v>
      </c>
      <c r="R30" s="3" t="s">
        <v>83</v>
      </c>
      <c r="S30" s="3" t="s">
        <v>83</v>
      </c>
      <c r="T30" s="3" t="s">
        <v>83</v>
      </c>
      <c r="U30" s="3" t="s">
        <v>83</v>
      </c>
      <c r="V30" s="3" t="s">
        <v>86</v>
      </c>
      <c r="W30" s="3" t="s">
        <v>86</v>
      </c>
      <c r="X30" s="3" t="s">
        <v>294</v>
      </c>
      <c r="Y30" s="3" t="s">
        <v>83</v>
      </c>
      <c r="Z30" s="3" t="s">
        <v>295</v>
      </c>
      <c r="AA30" s="3" t="s">
        <v>83</v>
      </c>
      <c r="AB30" s="3" t="s">
        <v>179</v>
      </c>
      <c r="AC30" s="3" t="s">
        <v>83</v>
      </c>
      <c r="AD30" s="3" t="s">
        <v>86</v>
      </c>
      <c r="AE30" s="3" t="s">
        <v>86</v>
      </c>
      <c r="AF30" s="3" t="s">
        <v>101</v>
      </c>
      <c r="AG30" s="3" t="s">
        <v>83</v>
      </c>
      <c r="AH30" s="3" t="s">
        <v>118</v>
      </c>
      <c r="AI30" s="3" t="s">
        <v>83</v>
      </c>
      <c r="AJ30" s="3" t="s">
        <v>296</v>
      </c>
      <c r="AK30" s="3" t="s">
        <v>296</v>
      </c>
      <c r="AL30" s="3" t="s">
        <v>297</v>
      </c>
      <c r="AM30" s="3" t="s">
        <v>297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264</v>
      </c>
      <c r="AS30" s="3" t="s">
        <v>264</v>
      </c>
      <c r="AT30" s="3" t="s">
        <v>83</v>
      </c>
      <c r="AU30" s="3" t="s">
        <v>83</v>
      </c>
      <c r="AV30" s="8">
        <v>0</v>
      </c>
      <c r="AW30" s="8">
        <v>0</v>
      </c>
      <c r="AX30" s="8">
        <v>0.01</v>
      </c>
      <c r="AY30" s="8">
        <v>0.11</v>
      </c>
      <c r="AZ30" s="2"/>
    </row>
    <row r="31" spans="4:52" x14ac:dyDescent="0.2">
      <c r="D31" s="1" t="s">
        <v>298</v>
      </c>
      <c r="E31" s="3" t="s">
        <v>76</v>
      </c>
      <c r="F31" s="3" t="s">
        <v>299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0.78611111111111109</v>
      </c>
      <c r="N31" s="3" t="s">
        <v>300</v>
      </c>
      <c r="O31" s="2"/>
      <c r="P31" s="3" t="s">
        <v>83</v>
      </c>
      <c r="Q31" s="3" t="s">
        <v>83</v>
      </c>
      <c r="R31" s="3" t="s">
        <v>83</v>
      </c>
      <c r="S31" s="3" t="s">
        <v>83</v>
      </c>
      <c r="T31" s="3" t="s">
        <v>83</v>
      </c>
      <c r="U31" s="3" t="s">
        <v>83</v>
      </c>
      <c r="V31" s="3" t="s">
        <v>86</v>
      </c>
      <c r="W31" s="3" t="s">
        <v>86</v>
      </c>
      <c r="X31" s="3" t="s">
        <v>83</v>
      </c>
      <c r="Y31" s="3" t="s">
        <v>83</v>
      </c>
      <c r="Z31" s="3" t="s">
        <v>83</v>
      </c>
      <c r="AA31" s="3" t="s">
        <v>83</v>
      </c>
      <c r="AB31" s="3" t="s">
        <v>83</v>
      </c>
      <c r="AC31" s="3" t="s">
        <v>83</v>
      </c>
      <c r="AD31" s="3" t="s">
        <v>86</v>
      </c>
      <c r="AE31" s="3" t="s">
        <v>86</v>
      </c>
      <c r="AF31" s="3" t="s">
        <v>83</v>
      </c>
      <c r="AG31" s="3" t="s">
        <v>83</v>
      </c>
      <c r="AH31" s="3" t="s">
        <v>83</v>
      </c>
      <c r="AI31" s="3" t="s">
        <v>83</v>
      </c>
      <c r="AJ31" s="3" t="s">
        <v>301</v>
      </c>
      <c r="AK31" s="3" t="s">
        <v>301</v>
      </c>
      <c r="AL31" s="3" t="s">
        <v>150</v>
      </c>
      <c r="AM31" s="3" t="s">
        <v>150</v>
      </c>
      <c r="AN31" s="3" t="s">
        <v>151</v>
      </c>
      <c r="AO31" s="3" t="s">
        <v>151</v>
      </c>
      <c r="AP31" s="3" t="s">
        <v>86</v>
      </c>
      <c r="AQ31" s="3" t="s">
        <v>86</v>
      </c>
      <c r="AR31" s="3" t="s">
        <v>264</v>
      </c>
      <c r="AS31" s="3" t="s">
        <v>264</v>
      </c>
      <c r="AT31" s="3" t="s">
        <v>83</v>
      </c>
      <c r="AU31" s="3" t="s">
        <v>83</v>
      </c>
      <c r="AV31" s="8">
        <v>0.01</v>
      </c>
      <c r="AW31" s="8">
        <v>0.01</v>
      </c>
      <c r="AX31" s="8">
        <v>0.02</v>
      </c>
      <c r="AY31" s="8">
        <v>0.17</v>
      </c>
      <c r="AZ31" s="2"/>
    </row>
    <row r="32" spans="4:52" x14ac:dyDescent="0.2">
      <c r="D32" s="1" t="s">
        <v>302</v>
      </c>
      <c r="E32" s="3" t="s">
        <v>76</v>
      </c>
      <c r="F32" s="3" t="s">
        <v>303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0.78749999999999998</v>
      </c>
      <c r="N32" s="3" t="s">
        <v>304</v>
      </c>
      <c r="O32" s="3" t="s">
        <v>92</v>
      </c>
      <c r="P32" s="3" t="s">
        <v>110</v>
      </c>
      <c r="Q32" s="3" t="s">
        <v>83</v>
      </c>
      <c r="R32" s="3" t="s">
        <v>305</v>
      </c>
      <c r="S32" s="3" t="s">
        <v>83</v>
      </c>
      <c r="T32" s="3" t="s">
        <v>132</v>
      </c>
      <c r="U32" s="3" t="s">
        <v>83</v>
      </c>
      <c r="V32" s="3" t="s">
        <v>306</v>
      </c>
      <c r="W32" s="3" t="s">
        <v>86</v>
      </c>
      <c r="X32" s="3" t="s">
        <v>307</v>
      </c>
      <c r="Y32" s="3" t="s">
        <v>308</v>
      </c>
      <c r="Z32" s="3" t="s">
        <v>168</v>
      </c>
      <c r="AA32" s="3" t="s">
        <v>309</v>
      </c>
      <c r="AB32" s="3" t="s">
        <v>146</v>
      </c>
      <c r="AC32" s="3" t="s">
        <v>310</v>
      </c>
      <c r="AD32" s="3" t="s">
        <v>311</v>
      </c>
      <c r="AE32" s="3" t="s">
        <v>312</v>
      </c>
      <c r="AF32" s="3" t="s">
        <v>136</v>
      </c>
      <c r="AG32" s="3" t="s">
        <v>117</v>
      </c>
      <c r="AH32" s="3" t="s">
        <v>313</v>
      </c>
      <c r="AI32" s="3" t="s">
        <v>314</v>
      </c>
      <c r="AJ32" s="3" t="s">
        <v>315</v>
      </c>
      <c r="AK32" s="3" t="s">
        <v>315</v>
      </c>
      <c r="AL32" s="3" t="s">
        <v>316</v>
      </c>
      <c r="AM32" s="3" t="s">
        <v>316</v>
      </c>
      <c r="AN32" s="3" t="s">
        <v>135</v>
      </c>
      <c r="AO32" s="3" t="s">
        <v>135</v>
      </c>
      <c r="AP32" s="3" t="s">
        <v>86</v>
      </c>
      <c r="AQ32" s="3" t="s">
        <v>86</v>
      </c>
      <c r="AR32" s="3" t="s">
        <v>106</v>
      </c>
      <c r="AS32" s="3" t="s">
        <v>106</v>
      </c>
      <c r="AT32" s="3" t="s">
        <v>139</v>
      </c>
      <c r="AU32" s="3" t="s">
        <v>139</v>
      </c>
      <c r="AV32" s="8">
        <v>0.04</v>
      </c>
      <c r="AW32" s="8">
        <v>0.05</v>
      </c>
      <c r="AX32" s="8">
        <v>0.08</v>
      </c>
      <c r="AY32" s="8">
        <v>0.22</v>
      </c>
      <c r="AZ32" s="2"/>
    </row>
    <row r="33" spans="4:52" x14ac:dyDescent="0.2">
      <c r="D33" s="1" t="s">
        <v>317</v>
      </c>
      <c r="E33" s="3" t="s">
        <v>76</v>
      </c>
      <c r="F33" s="3" t="s">
        <v>318</v>
      </c>
      <c r="G33" s="3" t="s">
        <v>78</v>
      </c>
      <c r="H33" s="2"/>
      <c r="I33" s="2"/>
      <c r="J33" s="2"/>
      <c r="K33" s="3" t="s">
        <v>79</v>
      </c>
      <c r="L33" s="3" t="s">
        <v>80</v>
      </c>
      <c r="M33" s="6">
        <v>0.78819444444444453</v>
      </c>
      <c r="N33" s="3" t="s">
        <v>319</v>
      </c>
      <c r="O33" s="2"/>
      <c r="P33" s="3" t="s">
        <v>110</v>
      </c>
      <c r="Q33" s="3" t="s">
        <v>83</v>
      </c>
      <c r="R33" s="3" t="s">
        <v>320</v>
      </c>
      <c r="S33" s="3" t="s">
        <v>83</v>
      </c>
      <c r="T33" s="3" t="s">
        <v>186</v>
      </c>
      <c r="U33" s="3" t="s">
        <v>83</v>
      </c>
      <c r="V33" s="3" t="s">
        <v>321</v>
      </c>
      <c r="W33" s="3" t="s">
        <v>86</v>
      </c>
      <c r="X33" s="3" t="s">
        <v>322</v>
      </c>
      <c r="Y33" s="3" t="s">
        <v>83</v>
      </c>
      <c r="Z33" s="3" t="s">
        <v>323</v>
      </c>
      <c r="AA33" s="3" t="s">
        <v>83</v>
      </c>
      <c r="AB33" s="3" t="s">
        <v>186</v>
      </c>
      <c r="AC33" s="3" t="s">
        <v>83</v>
      </c>
      <c r="AD33" s="3" t="s">
        <v>324</v>
      </c>
      <c r="AE33" s="3" t="s">
        <v>86</v>
      </c>
      <c r="AF33" s="3" t="s">
        <v>101</v>
      </c>
      <c r="AG33" s="3" t="s">
        <v>83</v>
      </c>
      <c r="AH33" s="3" t="s">
        <v>155</v>
      </c>
      <c r="AI33" s="3" t="s">
        <v>83</v>
      </c>
      <c r="AJ33" s="3" t="s">
        <v>325</v>
      </c>
      <c r="AK33" s="3" t="s">
        <v>325</v>
      </c>
      <c r="AL33" s="3" t="s">
        <v>326</v>
      </c>
      <c r="AM33" s="3" t="s">
        <v>326</v>
      </c>
      <c r="AN33" s="3" t="s">
        <v>327</v>
      </c>
      <c r="AO33" s="3" t="s">
        <v>327</v>
      </c>
      <c r="AP33" s="3" t="s">
        <v>86</v>
      </c>
      <c r="AQ33" s="3" t="s">
        <v>86</v>
      </c>
      <c r="AR33" s="3" t="s">
        <v>106</v>
      </c>
      <c r="AS33" s="3" t="s">
        <v>106</v>
      </c>
      <c r="AT33" s="3" t="s">
        <v>83</v>
      </c>
      <c r="AU33" s="3" t="s">
        <v>83</v>
      </c>
      <c r="AV33" s="8">
        <v>0</v>
      </c>
      <c r="AW33" s="8">
        <v>0</v>
      </c>
      <c r="AX33" s="8">
        <v>0.02</v>
      </c>
      <c r="AY33" s="8">
        <v>0.13</v>
      </c>
      <c r="AZ33" s="2"/>
    </row>
    <row r="34" spans="4:52" x14ac:dyDescent="0.2">
      <c r="D34" s="1" t="s">
        <v>328</v>
      </c>
      <c r="E34" s="3" t="s">
        <v>76</v>
      </c>
      <c r="F34" s="3" t="s">
        <v>329</v>
      </c>
      <c r="G34" s="3" t="s">
        <v>130</v>
      </c>
      <c r="H34" s="2"/>
      <c r="I34" s="2"/>
      <c r="J34" s="2"/>
      <c r="K34" s="3" t="s">
        <v>79</v>
      </c>
      <c r="L34" s="3" t="s">
        <v>80</v>
      </c>
      <c r="M34" s="6">
        <v>0.79236111111111107</v>
      </c>
      <c r="N34" s="3" t="s">
        <v>330</v>
      </c>
      <c r="O34" s="3" t="s">
        <v>92</v>
      </c>
      <c r="P34" s="3" t="s">
        <v>110</v>
      </c>
      <c r="Q34" s="3" t="s">
        <v>83</v>
      </c>
      <c r="R34" s="3" t="s">
        <v>331</v>
      </c>
      <c r="S34" s="3" t="s">
        <v>83</v>
      </c>
      <c r="T34" s="3" t="s">
        <v>179</v>
      </c>
      <c r="U34" s="3" t="s">
        <v>83</v>
      </c>
      <c r="V34" s="3">
        <f>-(0.01 %)</f>
        <v>-1E-4</v>
      </c>
      <c r="W34" s="3" t="s">
        <v>86</v>
      </c>
      <c r="X34" s="3" t="s">
        <v>332</v>
      </c>
      <c r="Y34" s="3" t="s">
        <v>83</v>
      </c>
      <c r="Z34" s="3" t="s">
        <v>333</v>
      </c>
      <c r="AA34" s="3" t="s">
        <v>83</v>
      </c>
      <c r="AB34" s="3" t="s">
        <v>179</v>
      </c>
      <c r="AC34" s="3" t="s">
        <v>83</v>
      </c>
      <c r="AD34" s="3" t="s">
        <v>334</v>
      </c>
      <c r="AE34" s="3" t="s">
        <v>86</v>
      </c>
      <c r="AF34" s="3" t="s">
        <v>136</v>
      </c>
      <c r="AG34" s="3" t="s">
        <v>83</v>
      </c>
      <c r="AH34" s="3" t="s">
        <v>335</v>
      </c>
      <c r="AI34" s="3" t="s">
        <v>83</v>
      </c>
      <c r="AJ34" s="3" t="s">
        <v>207</v>
      </c>
      <c r="AK34" s="3" t="s">
        <v>207</v>
      </c>
      <c r="AL34" s="3" t="s">
        <v>333</v>
      </c>
      <c r="AM34" s="3" t="s">
        <v>333</v>
      </c>
      <c r="AN34" s="3" t="s">
        <v>179</v>
      </c>
      <c r="AO34" s="3" t="s">
        <v>179</v>
      </c>
      <c r="AP34" s="3" t="s">
        <v>86</v>
      </c>
      <c r="AQ34" s="3" t="s">
        <v>86</v>
      </c>
      <c r="AR34" s="3" t="s">
        <v>106</v>
      </c>
      <c r="AS34" s="3" t="s">
        <v>106</v>
      </c>
      <c r="AT34" s="3" t="s">
        <v>139</v>
      </c>
      <c r="AU34" s="3" t="s">
        <v>139</v>
      </c>
      <c r="AV34" s="8">
        <v>0</v>
      </c>
      <c r="AW34" s="8">
        <v>0.02</v>
      </c>
      <c r="AX34" s="8">
        <v>0.05</v>
      </c>
      <c r="AY34" s="8">
        <v>0.37</v>
      </c>
      <c r="AZ34" s="2"/>
    </row>
    <row r="35" spans="4:52" x14ac:dyDescent="0.2">
      <c r="D35" s="1" t="s">
        <v>336</v>
      </c>
      <c r="E35" s="3" t="s">
        <v>76</v>
      </c>
      <c r="F35" s="3" t="s">
        <v>337</v>
      </c>
      <c r="G35" s="3" t="s">
        <v>130</v>
      </c>
      <c r="H35" s="2"/>
      <c r="I35" s="2"/>
      <c r="J35" s="2"/>
      <c r="K35" s="3" t="s">
        <v>79</v>
      </c>
      <c r="L35" s="3" t="s">
        <v>80</v>
      </c>
      <c r="M35" s="6">
        <v>0.79375000000000007</v>
      </c>
      <c r="N35" s="3" t="s">
        <v>338</v>
      </c>
      <c r="O35" s="3" t="s">
        <v>92</v>
      </c>
      <c r="P35" s="3" t="s">
        <v>110</v>
      </c>
      <c r="Q35" s="3" t="s">
        <v>83</v>
      </c>
      <c r="R35" s="3" t="s">
        <v>339</v>
      </c>
      <c r="S35" s="3" t="s">
        <v>83</v>
      </c>
      <c r="T35" s="3" t="s">
        <v>179</v>
      </c>
      <c r="U35" s="3" t="s">
        <v>83</v>
      </c>
      <c r="V35" s="3" t="s">
        <v>340</v>
      </c>
      <c r="W35" s="3" t="s">
        <v>86</v>
      </c>
      <c r="X35" s="3" t="s">
        <v>341</v>
      </c>
      <c r="Y35" s="3" t="s">
        <v>83</v>
      </c>
      <c r="Z35" s="3" t="s">
        <v>339</v>
      </c>
      <c r="AA35" s="3" t="s">
        <v>83</v>
      </c>
      <c r="AB35" s="3" t="s">
        <v>186</v>
      </c>
      <c r="AC35" s="3" t="s">
        <v>83</v>
      </c>
      <c r="AD35" s="3" t="s">
        <v>342</v>
      </c>
      <c r="AE35" s="3" t="s">
        <v>86</v>
      </c>
      <c r="AF35" s="3" t="s">
        <v>101</v>
      </c>
      <c r="AG35" s="3" t="s">
        <v>83</v>
      </c>
      <c r="AH35" s="3" t="s">
        <v>155</v>
      </c>
      <c r="AI35" s="3" t="s">
        <v>83</v>
      </c>
      <c r="AJ35" s="3" t="s">
        <v>165</v>
      </c>
      <c r="AK35" s="3" t="s">
        <v>165</v>
      </c>
      <c r="AL35" s="3" t="s">
        <v>343</v>
      </c>
      <c r="AM35" s="3" t="s">
        <v>343</v>
      </c>
      <c r="AN35" s="3" t="s">
        <v>179</v>
      </c>
      <c r="AO35" s="3" t="s">
        <v>179</v>
      </c>
      <c r="AP35" s="3" t="s">
        <v>86</v>
      </c>
      <c r="AQ35" s="3" t="s">
        <v>86</v>
      </c>
      <c r="AR35" s="3" t="s">
        <v>106</v>
      </c>
      <c r="AS35" s="3" t="s">
        <v>106</v>
      </c>
      <c r="AT35" s="3" t="s">
        <v>139</v>
      </c>
      <c r="AU35" s="3" t="s">
        <v>139</v>
      </c>
      <c r="AV35" s="8">
        <v>0</v>
      </c>
      <c r="AW35" s="8">
        <v>0.01</v>
      </c>
      <c r="AX35" s="8">
        <v>0.04</v>
      </c>
      <c r="AY35" s="8">
        <v>0.27</v>
      </c>
      <c r="AZ35" s="2"/>
    </row>
    <row r="36" spans="4:52" x14ac:dyDescent="0.2">
      <c r="D36" s="1" t="s">
        <v>348</v>
      </c>
      <c r="E36" s="3" t="s">
        <v>76</v>
      </c>
      <c r="F36" s="3" t="s">
        <v>349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0.79513888888888884</v>
      </c>
      <c r="N36" s="3" t="s">
        <v>350</v>
      </c>
      <c r="O36" s="2"/>
      <c r="P36" s="3" t="s">
        <v>351</v>
      </c>
      <c r="Q36" s="3" t="s">
        <v>83</v>
      </c>
      <c r="R36" s="3" t="s">
        <v>85</v>
      </c>
      <c r="S36" s="3" t="s">
        <v>83</v>
      </c>
      <c r="T36" s="3" t="s">
        <v>83</v>
      </c>
      <c r="U36" s="3" t="s">
        <v>83</v>
      </c>
      <c r="V36" s="3" t="s">
        <v>86</v>
      </c>
      <c r="W36" s="3" t="s">
        <v>86</v>
      </c>
      <c r="X36" s="3" t="s">
        <v>352</v>
      </c>
      <c r="Y36" s="3" t="s">
        <v>83</v>
      </c>
      <c r="Z36" s="3" t="s">
        <v>353</v>
      </c>
      <c r="AA36" s="3" t="s">
        <v>83</v>
      </c>
      <c r="AB36" s="3" t="s">
        <v>186</v>
      </c>
      <c r="AC36" s="3" t="s">
        <v>83</v>
      </c>
      <c r="AD36" s="3" t="s">
        <v>354</v>
      </c>
      <c r="AE36" s="3" t="s">
        <v>86</v>
      </c>
      <c r="AF36" s="3" t="s">
        <v>101</v>
      </c>
      <c r="AG36" s="3" t="s">
        <v>83</v>
      </c>
      <c r="AH36" s="3" t="s">
        <v>155</v>
      </c>
      <c r="AI36" s="3" t="s">
        <v>83</v>
      </c>
      <c r="AJ36" s="3" t="s">
        <v>355</v>
      </c>
      <c r="AK36" s="3" t="s">
        <v>355</v>
      </c>
      <c r="AL36" s="3" t="s">
        <v>356</v>
      </c>
      <c r="AM36" s="3" t="s">
        <v>356</v>
      </c>
      <c r="AN36" s="3" t="s">
        <v>357</v>
      </c>
      <c r="AO36" s="3" t="s">
        <v>357</v>
      </c>
      <c r="AP36" s="3" t="s">
        <v>86</v>
      </c>
      <c r="AQ36" s="3" t="s">
        <v>86</v>
      </c>
      <c r="AR36" s="3" t="s">
        <v>264</v>
      </c>
      <c r="AS36" s="3" t="s">
        <v>264</v>
      </c>
      <c r="AT36" s="3" t="s">
        <v>83</v>
      </c>
      <c r="AU36" s="3" t="s">
        <v>83</v>
      </c>
      <c r="AV36" s="8">
        <v>0.02</v>
      </c>
      <c r="AW36" s="8">
        <v>0.03</v>
      </c>
      <c r="AX36" s="8">
        <v>0.05</v>
      </c>
      <c r="AY36" s="8">
        <v>0.33</v>
      </c>
      <c r="AZ36" s="2"/>
    </row>
    <row r="37" spans="4:52" x14ac:dyDescent="0.2">
      <c r="D37" s="1" t="s">
        <v>358</v>
      </c>
      <c r="E37" s="3" t="s">
        <v>76</v>
      </c>
      <c r="F37" s="3" t="s">
        <v>359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0.79513888888888884</v>
      </c>
      <c r="N37" s="3" t="s">
        <v>360</v>
      </c>
      <c r="O37" s="3" t="s">
        <v>92</v>
      </c>
      <c r="P37" s="3" t="s">
        <v>110</v>
      </c>
      <c r="Q37" s="3" t="s">
        <v>83</v>
      </c>
      <c r="R37" s="3" t="s">
        <v>168</v>
      </c>
      <c r="S37" s="3" t="s">
        <v>83</v>
      </c>
      <c r="T37" s="3" t="s">
        <v>179</v>
      </c>
      <c r="U37" s="3" t="s">
        <v>83</v>
      </c>
      <c r="V37" s="3">
        <f>-(0.01 %)</f>
        <v>-1E-4</v>
      </c>
      <c r="W37" s="3" t="s">
        <v>86</v>
      </c>
      <c r="X37" s="3" t="s">
        <v>361</v>
      </c>
      <c r="Y37" s="3" t="s">
        <v>83</v>
      </c>
      <c r="Z37" s="3" t="s">
        <v>305</v>
      </c>
      <c r="AA37" s="3" t="s">
        <v>83</v>
      </c>
      <c r="AB37" s="3" t="s">
        <v>186</v>
      </c>
      <c r="AC37" s="3" t="s">
        <v>83</v>
      </c>
      <c r="AD37" s="3">
        <f>-(0.03 %)</f>
        <v>-2.9999999999999997E-4</v>
      </c>
      <c r="AE37" s="3" t="s">
        <v>86</v>
      </c>
      <c r="AF37" s="3" t="s">
        <v>290</v>
      </c>
      <c r="AG37" s="3" t="s">
        <v>83</v>
      </c>
      <c r="AH37" s="3" t="s">
        <v>362</v>
      </c>
      <c r="AI37" s="3" t="s">
        <v>83</v>
      </c>
      <c r="AJ37" s="3" t="s">
        <v>363</v>
      </c>
      <c r="AK37" s="3" t="s">
        <v>363</v>
      </c>
      <c r="AL37" s="3" t="s">
        <v>305</v>
      </c>
      <c r="AM37" s="3" t="s">
        <v>305</v>
      </c>
      <c r="AN37" s="3" t="s">
        <v>179</v>
      </c>
      <c r="AO37" s="3" t="s">
        <v>179</v>
      </c>
      <c r="AP37" s="3" t="s">
        <v>86</v>
      </c>
      <c r="AQ37" s="3" t="s">
        <v>86</v>
      </c>
      <c r="AR37" s="3" t="s">
        <v>106</v>
      </c>
      <c r="AS37" s="3" t="s">
        <v>106</v>
      </c>
      <c r="AT37" s="3" t="s">
        <v>139</v>
      </c>
      <c r="AU37" s="3" t="s">
        <v>139</v>
      </c>
      <c r="AV37" s="8">
        <v>0</v>
      </c>
      <c r="AW37" s="8">
        <v>0.01</v>
      </c>
      <c r="AX37" s="8">
        <v>0.03</v>
      </c>
      <c r="AY37" s="8">
        <v>0.28999999999999998</v>
      </c>
      <c r="AZ37" s="2"/>
    </row>
    <row r="38" spans="4:52" x14ac:dyDescent="0.2">
      <c r="D38" s="1" t="s">
        <v>364</v>
      </c>
      <c r="E38" s="3" t="s">
        <v>76</v>
      </c>
      <c r="F38" s="3" t="s">
        <v>365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0.79722222222222217</v>
      </c>
      <c r="N38" s="3" t="s">
        <v>366</v>
      </c>
      <c r="O38" s="3" t="s">
        <v>92</v>
      </c>
      <c r="P38" s="3" t="s">
        <v>110</v>
      </c>
      <c r="Q38" s="3" t="s">
        <v>83</v>
      </c>
      <c r="R38" s="3" t="s">
        <v>145</v>
      </c>
      <c r="S38" s="3" t="s">
        <v>83</v>
      </c>
      <c r="T38" s="3" t="s">
        <v>186</v>
      </c>
      <c r="U38" s="3" t="s">
        <v>83</v>
      </c>
      <c r="V38" s="3">
        <f>-(0.06 %)</f>
        <v>-5.9999999999999995E-4</v>
      </c>
      <c r="W38" s="3" t="s">
        <v>86</v>
      </c>
      <c r="X38" s="3" t="s">
        <v>165</v>
      </c>
      <c r="Y38" s="3" t="s">
        <v>83</v>
      </c>
      <c r="Z38" s="3" t="s">
        <v>145</v>
      </c>
      <c r="AA38" s="3" t="s">
        <v>83</v>
      </c>
      <c r="AB38" s="3" t="s">
        <v>179</v>
      </c>
      <c r="AC38" s="3" t="s">
        <v>83</v>
      </c>
      <c r="AD38" s="3">
        <f>-(0.02 %)</f>
        <v>-2.0000000000000001E-4</v>
      </c>
      <c r="AE38" s="3" t="s">
        <v>86</v>
      </c>
      <c r="AF38" s="3" t="s">
        <v>136</v>
      </c>
      <c r="AG38" s="3" t="s">
        <v>83</v>
      </c>
      <c r="AH38" s="3" t="s">
        <v>118</v>
      </c>
      <c r="AI38" s="3" t="s">
        <v>83</v>
      </c>
      <c r="AJ38" s="3" t="s">
        <v>207</v>
      </c>
      <c r="AK38" s="3" t="s">
        <v>207</v>
      </c>
      <c r="AL38" s="3" t="s">
        <v>145</v>
      </c>
      <c r="AM38" s="3" t="s">
        <v>145</v>
      </c>
      <c r="AN38" s="3" t="s">
        <v>186</v>
      </c>
      <c r="AO38" s="3" t="s">
        <v>186</v>
      </c>
      <c r="AP38" s="3" t="s">
        <v>86</v>
      </c>
      <c r="AQ38" s="3" t="s">
        <v>86</v>
      </c>
      <c r="AR38" s="3" t="s">
        <v>106</v>
      </c>
      <c r="AS38" s="3" t="s">
        <v>106</v>
      </c>
      <c r="AT38" s="3" t="s">
        <v>139</v>
      </c>
      <c r="AU38" s="3" t="s">
        <v>139</v>
      </c>
      <c r="AV38" s="8">
        <v>0.02</v>
      </c>
      <c r="AW38" s="8">
        <v>0.04</v>
      </c>
      <c r="AX38" s="8">
        <v>0.08</v>
      </c>
      <c r="AY38" s="8">
        <v>0.23</v>
      </c>
      <c r="AZ38" s="2"/>
    </row>
    <row r="39" spans="4:52" x14ac:dyDescent="0.2">
      <c r="D39" s="1" t="s">
        <v>367</v>
      </c>
      <c r="E39" s="3" t="s">
        <v>76</v>
      </c>
      <c r="F39" s="3" t="s">
        <v>368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0.79722222222222217</v>
      </c>
      <c r="N39" s="3" t="s">
        <v>369</v>
      </c>
      <c r="O39" s="3" t="s">
        <v>92</v>
      </c>
      <c r="P39" s="3" t="s">
        <v>370</v>
      </c>
      <c r="Q39" s="3" t="s">
        <v>371</v>
      </c>
      <c r="R39" s="3" t="s">
        <v>372</v>
      </c>
      <c r="S39" s="3" t="s">
        <v>373</v>
      </c>
      <c r="T39" s="3" t="s">
        <v>85</v>
      </c>
      <c r="U39" s="3" t="s">
        <v>357</v>
      </c>
      <c r="V39" s="3">
        <f>-(0.27 %)</f>
        <v>-2.7000000000000001E-3</v>
      </c>
      <c r="W39" s="3" t="s">
        <v>86</v>
      </c>
      <c r="X39" s="3" t="s">
        <v>374</v>
      </c>
      <c r="Y39" s="3" t="s">
        <v>83</v>
      </c>
      <c r="Z39" s="3" t="s">
        <v>285</v>
      </c>
      <c r="AA39" s="3" t="s">
        <v>83</v>
      </c>
      <c r="AB39" s="3" t="s">
        <v>146</v>
      </c>
      <c r="AC39" s="3" t="s">
        <v>83</v>
      </c>
      <c r="AD39" s="3" t="s">
        <v>375</v>
      </c>
      <c r="AE39" s="3" t="s">
        <v>86</v>
      </c>
      <c r="AF39" s="3" t="s">
        <v>101</v>
      </c>
      <c r="AG39" s="3" t="s">
        <v>83</v>
      </c>
      <c r="AH39" s="3" t="s">
        <v>118</v>
      </c>
      <c r="AI39" s="3" t="s">
        <v>83</v>
      </c>
      <c r="AJ39" s="3" t="s">
        <v>363</v>
      </c>
      <c r="AK39" s="3" t="s">
        <v>363</v>
      </c>
      <c r="AL39" s="3" t="s">
        <v>376</v>
      </c>
      <c r="AM39" s="3" t="s">
        <v>376</v>
      </c>
      <c r="AN39" s="3" t="s">
        <v>146</v>
      </c>
      <c r="AO39" s="3" t="s">
        <v>146</v>
      </c>
      <c r="AP39" s="3" t="s">
        <v>86</v>
      </c>
      <c r="AQ39" s="3" t="s">
        <v>86</v>
      </c>
      <c r="AR39" s="3" t="s">
        <v>106</v>
      </c>
      <c r="AS39" s="3" t="s">
        <v>106</v>
      </c>
      <c r="AT39" s="3" t="s">
        <v>139</v>
      </c>
      <c r="AU39" s="3" t="s">
        <v>139</v>
      </c>
      <c r="AV39" s="8">
        <v>0</v>
      </c>
      <c r="AW39" s="8">
        <v>0</v>
      </c>
      <c r="AX39" s="8">
        <v>0.01</v>
      </c>
      <c r="AY39" s="8">
        <v>0.03</v>
      </c>
      <c r="AZ39" s="2"/>
    </row>
    <row r="40" spans="4:52" x14ac:dyDescent="0.2">
      <c r="D40" s="1" t="s">
        <v>377</v>
      </c>
      <c r="E40" s="3" t="s">
        <v>76</v>
      </c>
      <c r="F40" s="3" t="s">
        <v>378</v>
      </c>
      <c r="G40" s="3" t="s">
        <v>130</v>
      </c>
      <c r="H40" s="2"/>
      <c r="I40" s="2"/>
      <c r="J40" s="2"/>
      <c r="K40" s="3" t="s">
        <v>79</v>
      </c>
      <c r="L40" s="3" t="s">
        <v>80</v>
      </c>
      <c r="M40" s="6">
        <v>0.79791666666666661</v>
      </c>
      <c r="N40" s="3" t="s">
        <v>379</v>
      </c>
      <c r="O40" s="3" t="s">
        <v>92</v>
      </c>
      <c r="P40" s="3" t="s">
        <v>110</v>
      </c>
      <c r="Q40" s="3" t="s">
        <v>83</v>
      </c>
      <c r="R40" s="3" t="s">
        <v>244</v>
      </c>
      <c r="S40" s="3" t="s">
        <v>83</v>
      </c>
      <c r="T40" s="3" t="s">
        <v>179</v>
      </c>
      <c r="U40" s="3" t="s">
        <v>83</v>
      </c>
      <c r="V40" s="3">
        <f>-(0.01 %)</f>
        <v>-1E-4</v>
      </c>
      <c r="W40" s="3" t="s">
        <v>86</v>
      </c>
      <c r="X40" s="3" t="s">
        <v>214</v>
      </c>
      <c r="Y40" s="3" t="s">
        <v>83</v>
      </c>
      <c r="Z40" s="3" t="s">
        <v>380</v>
      </c>
      <c r="AA40" s="3" t="s">
        <v>83</v>
      </c>
      <c r="AB40" s="3" t="s">
        <v>179</v>
      </c>
      <c r="AC40" s="3" t="s">
        <v>83</v>
      </c>
      <c r="AD40" s="3" t="s">
        <v>86</v>
      </c>
      <c r="AE40" s="3" t="s">
        <v>86</v>
      </c>
      <c r="AF40" s="3" t="s">
        <v>101</v>
      </c>
      <c r="AG40" s="3" t="s">
        <v>83</v>
      </c>
      <c r="AH40" s="3" t="s">
        <v>118</v>
      </c>
      <c r="AI40" s="3" t="s">
        <v>83</v>
      </c>
      <c r="AJ40" s="3" t="s">
        <v>253</v>
      </c>
      <c r="AK40" s="3" t="s">
        <v>253</v>
      </c>
      <c r="AL40" s="3" t="s">
        <v>380</v>
      </c>
      <c r="AM40" s="3" t="s">
        <v>380</v>
      </c>
      <c r="AN40" s="3" t="s">
        <v>179</v>
      </c>
      <c r="AO40" s="3" t="s">
        <v>179</v>
      </c>
      <c r="AP40" s="3" t="s">
        <v>86</v>
      </c>
      <c r="AQ40" s="3" t="s">
        <v>86</v>
      </c>
      <c r="AR40" s="3" t="s">
        <v>106</v>
      </c>
      <c r="AS40" s="3" t="s">
        <v>106</v>
      </c>
      <c r="AT40" s="3" t="s">
        <v>139</v>
      </c>
      <c r="AU40" s="3" t="s">
        <v>139</v>
      </c>
      <c r="AV40" s="8">
        <v>0.12</v>
      </c>
      <c r="AW40" s="8">
        <v>0.17</v>
      </c>
      <c r="AX40" s="8">
        <v>0.24</v>
      </c>
      <c r="AY40" s="8">
        <v>0.45</v>
      </c>
      <c r="AZ40" s="2"/>
    </row>
    <row r="41" spans="4:52" x14ac:dyDescent="0.2">
      <c r="D41" s="1" t="s">
        <v>381</v>
      </c>
      <c r="E41" s="3" t="s">
        <v>76</v>
      </c>
      <c r="F41" s="3" t="s">
        <v>218</v>
      </c>
      <c r="G41" s="3" t="s">
        <v>130</v>
      </c>
      <c r="H41" s="2"/>
      <c r="I41" s="2"/>
      <c r="J41" s="2"/>
      <c r="K41" s="3" t="s">
        <v>79</v>
      </c>
      <c r="L41" s="3" t="s">
        <v>80</v>
      </c>
      <c r="M41" s="6">
        <v>0.79791666666666661</v>
      </c>
      <c r="N41" s="3" t="s">
        <v>382</v>
      </c>
      <c r="O41" s="3" t="s">
        <v>92</v>
      </c>
      <c r="P41" s="3" t="s">
        <v>110</v>
      </c>
      <c r="Q41" s="3" t="s">
        <v>83</v>
      </c>
      <c r="R41" s="3" t="s">
        <v>383</v>
      </c>
      <c r="S41" s="3" t="s">
        <v>83</v>
      </c>
      <c r="T41" s="3" t="s">
        <v>186</v>
      </c>
      <c r="U41" s="3" t="s">
        <v>83</v>
      </c>
      <c r="V41" s="3" t="s">
        <v>384</v>
      </c>
      <c r="W41" s="3" t="s">
        <v>86</v>
      </c>
      <c r="X41" s="3" t="s">
        <v>385</v>
      </c>
      <c r="Y41" s="3" t="s">
        <v>83</v>
      </c>
      <c r="Z41" s="3" t="s">
        <v>383</v>
      </c>
      <c r="AA41" s="3" t="s">
        <v>83</v>
      </c>
      <c r="AB41" s="3" t="s">
        <v>186</v>
      </c>
      <c r="AC41" s="3" t="s">
        <v>83</v>
      </c>
      <c r="AD41" s="3" t="s">
        <v>386</v>
      </c>
      <c r="AE41" s="3" t="s">
        <v>86</v>
      </c>
      <c r="AF41" s="3" t="s">
        <v>101</v>
      </c>
      <c r="AG41" s="3" t="s">
        <v>83</v>
      </c>
      <c r="AH41" s="3" t="s">
        <v>118</v>
      </c>
      <c r="AI41" s="3" t="s">
        <v>83</v>
      </c>
      <c r="AJ41" s="3" t="s">
        <v>253</v>
      </c>
      <c r="AK41" s="3" t="s">
        <v>253</v>
      </c>
      <c r="AL41" s="3" t="s">
        <v>387</v>
      </c>
      <c r="AM41" s="3" t="s">
        <v>387</v>
      </c>
      <c r="AN41" s="3" t="s">
        <v>179</v>
      </c>
      <c r="AO41" s="3" t="s">
        <v>179</v>
      </c>
      <c r="AP41" s="3" t="s">
        <v>86</v>
      </c>
      <c r="AQ41" s="3" t="s">
        <v>86</v>
      </c>
      <c r="AR41" s="3" t="s">
        <v>106</v>
      </c>
      <c r="AS41" s="3" t="s">
        <v>106</v>
      </c>
      <c r="AT41" s="3" t="s">
        <v>139</v>
      </c>
      <c r="AU41" s="3" t="s">
        <v>139</v>
      </c>
      <c r="AV41" s="8">
        <v>0</v>
      </c>
      <c r="AW41" s="8">
        <v>0</v>
      </c>
      <c r="AX41" s="8">
        <v>0</v>
      </c>
      <c r="AY41" s="8">
        <v>0.04</v>
      </c>
      <c r="AZ41" s="2"/>
    </row>
    <row r="42" spans="4:52" x14ac:dyDescent="0.2">
      <c r="D42" s="1" t="s">
        <v>394</v>
      </c>
      <c r="E42" s="3" t="s">
        <v>76</v>
      </c>
      <c r="F42" s="3" t="s">
        <v>395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0.79861111111111116</v>
      </c>
      <c r="N42" s="3" t="s">
        <v>396</v>
      </c>
      <c r="O42" s="2"/>
      <c r="P42" s="3" t="s">
        <v>397</v>
      </c>
      <c r="Q42" s="3" t="s">
        <v>83</v>
      </c>
      <c r="R42" s="3" t="s">
        <v>398</v>
      </c>
      <c r="S42" s="3" t="s">
        <v>83</v>
      </c>
      <c r="T42" s="3" t="s">
        <v>179</v>
      </c>
      <c r="U42" s="3" t="s">
        <v>83</v>
      </c>
      <c r="V42" s="3" t="s">
        <v>86</v>
      </c>
      <c r="W42" s="3" t="s">
        <v>86</v>
      </c>
      <c r="X42" s="3" t="s">
        <v>399</v>
      </c>
      <c r="Y42" s="3" t="s">
        <v>83</v>
      </c>
      <c r="Z42" s="3" t="s">
        <v>400</v>
      </c>
      <c r="AA42" s="3" t="s">
        <v>83</v>
      </c>
      <c r="AB42" s="3" t="s">
        <v>347</v>
      </c>
      <c r="AC42" s="3" t="s">
        <v>83</v>
      </c>
      <c r="AD42" s="3" t="s">
        <v>401</v>
      </c>
      <c r="AE42" s="3" t="s">
        <v>86</v>
      </c>
      <c r="AF42" s="3" t="s">
        <v>136</v>
      </c>
      <c r="AG42" s="3" t="s">
        <v>83</v>
      </c>
      <c r="AH42" s="3" t="s">
        <v>313</v>
      </c>
      <c r="AI42" s="3" t="s">
        <v>83</v>
      </c>
      <c r="AJ42" s="3" t="s">
        <v>402</v>
      </c>
      <c r="AK42" s="3" t="s">
        <v>402</v>
      </c>
      <c r="AL42" s="3" t="s">
        <v>288</v>
      </c>
      <c r="AM42" s="3" t="s">
        <v>288</v>
      </c>
      <c r="AN42" s="3" t="s">
        <v>121</v>
      </c>
      <c r="AO42" s="3" t="s">
        <v>121</v>
      </c>
      <c r="AP42" s="3" t="s">
        <v>86</v>
      </c>
      <c r="AQ42" s="3" t="s">
        <v>86</v>
      </c>
      <c r="AR42" s="3" t="s">
        <v>264</v>
      </c>
      <c r="AS42" s="3" t="s">
        <v>264</v>
      </c>
      <c r="AT42" s="3" t="s">
        <v>83</v>
      </c>
      <c r="AU42" s="3" t="s">
        <v>83</v>
      </c>
      <c r="AV42" s="8">
        <v>0.01</v>
      </c>
      <c r="AW42" s="8">
        <v>0.01</v>
      </c>
      <c r="AX42" s="8">
        <v>0.01</v>
      </c>
      <c r="AY42" s="8">
        <v>0.03</v>
      </c>
      <c r="AZ42" s="2"/>
    </row>
    <row r="43" spans="4:52" x14ac:dyDescent="0.2">
      <c r="D43" s="1" t="s">
        <v>403</v>
      </c>
      <c r="E43" s="3" t="s">
        <v>76</v>
      </c>
      <c r="F43" s="3" t="s">
        <v>404</v>
      </c>
      <c r="G43" s="3" t="s">
        <v>130</v>
      </c>
      <c r="H43" s="2"/>
      <c r="I43" s="2"/>
      <c r="J43" s="2"/>
      <c r="K43" s="3" t="s">
        <v>79</v>
      </c>
      <c r="L43" s="3" t="s">
        <v>80</v>
      </c>
      <c r="M43" s="6">
        <v>0.79999999999999993</v>
      </c>
      <c r="N43" s="3" t="s">
        <v>405</v>
      </c>
      <c r="O43" s="3" t="s">
        <v>92</v>
      </c>
      <c r="P43" s="3" t="s">
        <v>83</v>
      </c>
      <c r="Q43" s="3" t="s">
        <v>83</v>
      </c>
      <c r="R43" s="3" t="s">
        <v>83</v>
      </c>
      <c r="S43" s="3" t="s">
        <v>83</v>
      </c>
      <c r="T43" s="3" t="s">
        <v>83</v>
      </c>
      <c r="U43" s="3" t="s">
        <v>83</v>
      </c>
      <c r="V43" s="3" t="s">
        <v>86</v>
      </c>
      <c r="W43" s="3" t="s">
        <v>86</v>
      </c>
      <c r="X43" s="3" t="s">
        <v>406</v>
      </c>
      <c r="Y43" s="3" t="s">
        <v>83</v>
      </c>
      <c r="Z43" s="3" t="s">
        <v>297</v>
      </c>
      <c r="AA43" s="3" t="s">
        <v>83</v>
      </c>
      <c r="AB43" s="3" t="s">
        <v>179</v>
      </c>
      <c r="AC43" s="3" t="s">
        <v>83</v>
      </c>
      <c r="AD43" s="3" t="s">
        <v>86</v>
      </c>
      <c r="AE43" s="3" t="s">
        <v>86</v>
      </c>
      <c r="AF43" s="3" t="s">
        <v>101</v>
      </c>
      <c r="AG43" s="3" t="s">
        <v>83</v>
      </c>
      <c r="AH43" s="3" t="s">
        <v>407</v>
      </c>
      <c r="AI43" s="3" t="s">
        <v>83</v>
      </c>
      <c r="AJ43" s="3" t="s">
        <v>408</v>
      </c>
      <c r="AK43" s="3" t="s">
        <v>408</v>
      </c>
      <c r="AL43" s="3" t="s">
        <v>339</v>
      </c>
      <c r="AM43" s="3" t="s">
        <v>339</v>
      </c>
      <c r="AN43" s="3" t="s">
        <v>357</v>
      </c>
      <c r="AO43" s="3" t="s">
        <v>357</v>
      </c>
      <c r="AP43" s="3" t="s">
        <v>86</v>
      </c>
      <c r="AQ43" s="3" t="s">
        <v>86</v>
      </c>
      <c r="AR43" s="3" t="s">
        <v>264</v>
      </c>
      <c r="AS43" s="3" t="s">
        <v>264</v>
      </c>
      <c r="AT43" s="3" t="s">
        <v>83</v>
      </c>
      <c r="AU43" s="3" t="s">
        <v>83</v>
      </c>
      <c r="AV43" s="8">
        <v>0</v>
      </c>
      <c r="AW43" s="8">
        <v>0</v>
      </c>
      <c r="AX43" s="8">
        <v>0.01</v>
      </c>
      <c r="AY43" s="8">
        <v>0.18</v>
      </c>
      <c r="AZ43" s="2"/>
    </row>
    <row r="44" spans="4:52" x14ac:dyDescent="0.2">
      <c r="D44" s="1" t="s">
        <v>409</v>
      </c>
      <c r="E44" s="3" t="s">
        <v>76</v>
      </c>
      <c r="F44" s="3" t="s">
        <v>410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0.80069444444444438</v>
      </c>
      <c r="N44" s="3" t="s">
        <v>411</v>
      </c>
      <c r="O44" s="2"/>
      <c r="P44" s="3" t="s">
        <v>412</v>
      </c>
      <c r="Q44" s="3" t="s">
        <v>211</v>
      </c>
      <c r="R44" s="3" t="s">
        <v>105</v>
      </c>
      <c r="S44" s="3" t="s">
        <v>192</v>
      </c>
      <c r="T44" s="3" t="s">
        <v>186</v>
      </c>
      <c r="U44" s="3" t="s">
        <v>121</v>
      </c>
      <c r="V44" s="3">
        <f>-(0.09 %)</f>
        <v>-8.9999999999999998E-4</v>
      </c>
      <c r="W44" s="3" t="s">
        <v>86</v>
      </c>
      <c r="X44" s="3" t="s">
        <v>413</v>
      </c>
      <c r="Y44" s="3" t="s">
        <v>83</v>
      </c>
      <c r="Z44" s="3" t="s">
        <v>105</v>
      </c>
      <c r="AA44" s="3" t="s">
        <v>83</v>
      </c>
      <c r="AB44" s="3" t="s">
        <v>179</v>
      </c>
      <c r="AC44" s="3" t="s">
        <v>83</v>
      </c>
      <c r="AD44" s="3">
        <f>-(0.07 %)</f>
        <v>-7.000000000000001E-4</v>
      </c>
      <c r="AE44" s="3" t="s">
        <v>86</v>
      </c>
      <c r="AF44" s="3" t="s">
        <v>101</v>
      </c>
      <c r="AG44" s="3" t="s">
        <v>83</v>
      </c>
      <c r="AH44" s="3" t="s">
        <v>393</v>
      </c>
      <c r="AI44" s="3" t="s">
        <v>83</v>
      </c>
      <c r="AJ44" s="3" t="s">
        <v>414</v>
      </c>
      <c r="AK44" s="3" t="s">
        <v>414</v>
      </c>
      <c r="AL44" s="3" t="s">
        <v>415</v>
      </c>
      <c r="AM44" s="3" t="s">
        <v>415</v>
      </c>
      <c r="AN44" s="3" t="s">
        <v>179</v>
      </c>
      <c r="AO44" s="3" t="s">
        <v>179</v>
      </c>
      <c r="AP44" s="3" t="s">
        <v>86</v>
      </c>
      <c r="AQ44" s="3" t="s">
        <v>86</v>
      </c>
      <c r="AR44" s="3" t="s">
        <v>106</v>
      </c>
      <c r="AS44" s="3" t="s">
        <v>106</v>
      </c>
      <c r="AT44" s="3" t="s">
        <v>107</v>
      </c>
      <c r="AU44" s="3" t="s">
        <v>107</v>
      </c>
      <c r="AV44" s="8">
        <v>0.01</v>
      </c>
      <c r="AW44" s="8">
        <v>0.02</v>
      </c>
      <c r="AX44" s="8">
        <v>0.03</v>
      </c>
      <c r="AY44" s="8">
        <v>0.27</v>
      </c>
      <c r="AZ44" s="2"/>
    </row>
    <row r="45" spans="4:52" x14ac:dyDescent="0.2">
      <c r="D45" s="1" t="s">
        <v>416</v>
      </c>
      <c r="E45" s="3" t="s">
        <v>76</v>
      </c>
      <c r="F45" s="3" t="s">
        <v>417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0.80069444444444438</v>
      </c>
      <c r="N45" s="3" t="s">
        <v>418</v>
      </c>
      <c r="O45" s="3" t="s">
        <v>92</v>
      </c>
      <c r="P45" s="3" t="s">
        <v>110</v>
      </c>
      <c r="Q45" s="3" t="s">
        <v>83</v>
      </c>
      <c r="R45" s="3" t="s">
        <v>419</v>
      </c>
      <c r="S45" s="3" t="s">
        <v>83</v>
      </c>
      <c r="T45" s="3" t="s">
        <v>420</v>
      </c>
      <c r="U45" s="3" t="s">
        <v>83</v>
      </c>
      <c r="V45" s="3" t="s">
        <v>421</v>
      </c>
      <c r="W45" s="3" t="s">
        <v>86</v>
      </c>
      <c r="X45" s="3" t="s">
        <v>422</v>
      </c>
      <c r="Y45" s="3" t="s">
        <v>83</v>
      </c>
      <c r="Z45" s="3" t="s">
        <v>423</v>
      </c>
      <c r="AA45" s="3" t="s">
        <v>83</v>
      </c>
      <c r="AB45" s="3" t="s">
        <v>132</v>
      </c>
      <c r="AC45" s="3" t="s">
        <v>83</v>
      </c>
      <c r="AD45" s="3" t="s">
        <v>424</v>
      </c>
      <c r="AE45" s="3" t="s">
        <v>86</v>
      </c>
      <c r="AF45" s="3" t="s">
        <v>101</v>
      </c>
      <c r="AG45" s="3" t="s">
        <v>83</v>
      </c>
      <c r="AH45" s="3" t="s">
        <v>155</v>
      </c>
      <c r="AI45" s="3" t="s">
        <v>83</v>
      </c>
      <c r="AJ45" s="3" t="s">
        <v>425</v>
      </c>
      <c r="AK45" s="3" t="s">
        <v>425</v>
      </c>
      <c r="AL45" s="3" t="s">
        <v>150</v>
      </c>
      <c r="AM45" s="3" t="s">
        <v>150</v>
      </c>
      <c r="AN45" s="3" t="s">
        <v>426</v>
      </c>
      <c r="AO45" s="3" t="s">
        <v>426</v>
      </c>
      <c r="AP45" s="3" t="s">
        <v>86</v>
      </c>
      <c r="AQ45" s="3" t="s">
        <v>86</v>
      </c>
      <c r="AR45" s="3" t="s">
        <v>83</v>
      </c>
      <c r="AS45" s="3" t="s">
        <v>83</v>
      </c>
      <c r="AT45" s="3" t="s">
        <v>107</v>
      </c>
      <c r="AU45" s="3" t="s">
        <v>107</v>
      </c>
      <c r="AV45" s="8">
        <v>0.09</v>
      </c>
      <c r="AW45" s="8">
        <v>0.1</v>
      </c>
      <c r="AX45" s="8">
        <v>0.11</v>
      </c>
      <c r="AY45" s="8">
        <v>0.13</v>
      </c>
      <c r="AZ45" s="2"/>
    </row>
    <row r="46" spans="4:52" x14ac:dyDescent="0.2">
      <c r="D46" s="1" t="s">
        <v>427</v>
      </c>
      <c r="E46" s="3" t="s">
        <v>76</v>
      </c>
      <c r="F46" s="3" t="s">
        <v>428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0.80208333333333337</v>
      </c>
      <c r="N46" s="3" t="s">
        <v>429</v>
      </c>
      <c r="O46" s="2"/>
      <c r="P46" s="3" t="s">
        <v>110</v>
      </c>
      <c r="Q46" s="3" t="s">
        <v>83</v>
      </c>
      <c r="R46" s="3" t="s">
        <v>149</v>
      </c>
      <c r="S46" s="3" t="s">
        <v>83</v>
      </c>
      <c r="T46" s="3" t="s">
        <v>115</v>
      </c>
      <c r="U46" s="3" t="s">
        <v>83</v>
      </c>
      <c r="V46" s="3">
        <f>-(0.2 %)</f>
        <v>-2E-3</v>
      </c>
      <c r="W46" s="3" t="s">
        <v>86</v>
      </c>
      <c r="X46" s="3" t="s">
        <v>430</v>
      </c>
      <c r="Y46" s="3" t="s">
        <v>83</v>
      </c>
      <c r="Z46" s="3" t="s">
        <v>431</v>
      </c>
      <c r="AA46" s="3" t="s">
        <v>83</v>
      </c>
      <c r="AB46" s="3" t="s">
        <v>121</v>
      </c>
      <c r="AC46" s="3" t="s">
        <v>83</v>
      </c>
      <c r="AD46" s="3">
        <f>-(0.1 %)</f>
        <v>-1E-3</v>
      </c>
      <c r="AE46" s="3" t="s">
        <v>86</v>
      </c>
      <c r="AF46" s="3" t="s">
        <v>290</v>
      </c>
      <c r="AG46" s="3" t="s">
        <v>83</v>
      </c>
      <c r="AH46" s="3" t="s">
        <v>432</v>
      </c>
      <c r="AI46" s="3" t="s">
        <v>83</v>
      </c>
      <c r="AJ46" s="3" t="s">
        <v>433</v>
      </c>
      <c r="AK46" s="3" t="s">
        <v>433</v>
      </c>
      <c r="AL46" s="3" t="s">
        <v>434</v>
      </c>
      <c r="AM46" s="3" t="s">
        <v>434</v>
      </c>
      <c r="AN46" s="3" t="s">
        <v>112</v>
      </c>
      <c r="AO46" s="3" t="s">
        <v>112</v>
      </c>
      <c r="AP46" s="3" t="s">
        <v>86</v>
      </c>
      <c r="AQ46" s="3" t="s">
        <v>86</v>
      </c>
      <c r="AR46" s="3" t="s">
        <v>106</v>
      </c>
      <c r="AS46" s="3" t="s">
        <v>106</v>
      </c>
      <c r="AT46" s="3" t="s">
        <v>107</v>
      </c>
      <c r="AU46" s="3" t="s">
        <v>107</v>
      </c>
      <c r="AV46" s="8">
        <v>0.01</v>
      </c>
      <c r="AW46" s="8">
        <v>0.01</v>
      </c>
      <c r="AX46" s="8">
        <v>0.03</v>
      </c>
      <c r="AY46" s="8">
        <v>0.17</v>
      </c>
      <c r="AZ46" s="2"/>
    </row>
    <row r="47" spans="4:52" x14ac:dyDescent="0.2">
      <c r="D47" s="1" t="s">
        <v>435</v>
      </c>
      <c r="E47" s="3" t="s">
        <v>76</v>
      </c>
      <c r="F47" s="3" t="s">
        <v>436</v>
      </c>
      <c r="G47" s="3" t="s">
        <v>130</v>
      </c>
      <c r="H47" s="2"/>
      <c r="I47" s="2"/>
      <c r="J47" s="2"/>
      <c r="K47" s="3" t="s">
        <v>79</v>
      </c>
      <c r="L47" s="3" t="s">
        <v>80</v>
      </c>
      <c r="M47" s="6">
        <v>0.80347222222222225</v>
      </c>
      <c r="N47" s="3" t="s">
        <v>437</v>
      </c>
      <c r="O47" s="3" t="s">
        <v>92</v>
      </c>
      <c r="P47" s="3" t="s">
        <v>438</v>
      </c>
      <c r="Q47" s="3" t="s">
        <v>83</v>
      </c>
      <c r="R47" s="3" t="s">
        <v>260</v>
      </c>
      <c r="S47" s="3" t="s">
        <v>83</v>
      </c>
      <c r="T47" s="3" t="s">
        <v>132</v>
      </c>
      <c r="U47" s="3" t="s">
        <v>83</v>
      </c>
      <c r="V47" s="3">
        <f>-(0.14 %)</f>
        <v>-1.4000000000000002E-3</v>
      </c>
      <c r="W47" s="3" t="s">
        <v>86</v>
      </c>
      <c r="X47" s="3" t="s">
        <v>439</v>
      </c>
      <c r="Y47" s="3" t="s">
        <v>83</v>
      </c>
      <c r="Z47" s="3" t="s">
        <v>440</v>
      </c>
      <c r="AA47" s="3" t="s">
        <v>83</v>
      </c>
      <c r="AB47" s="3" t="s">
        <v>441</v>
      </c>
      <c r="AC47" s="3" t="s">
        <v>83</v>
      </c>
      <c r="AD47" s="3" t="s">
        <v>442</v>
      </c>
      <c r="AE47" s="3" t="s">
        <v>86</v>
      </c>
      <c r="AF47" s="3" t="s">
        <v>101</v>
      </c>
      <c r="AG47" s="3" t="s">
        <v>83</v>
      </c>
      <c r="AH47" s="3" t="s">
        <v>432</v>
      </c>
      <c r="AI47" s="3" t="s">
        <v>83</v>
      </c>
      <c r="AJ47" s="3" t="s">
        <v>163</v>
      </c>
      <c r="AK47" s="3" t="s">
        <v>163</v>
      </c>
      <c r="AL47" s="3" t="s">
        <v>149</v>
      </c>
      <c r="AM47" s="3" t="s">
        <v>149</v>
      </c>
      <c r="AN47" s="3" t="s">
        <v>392</v>
      </c>
      <c r="AO47" s="3" t="s">
        <v>392</v>
      </c>
      <c r="AP47" s="3" t="s">
        <v>86</v>
      </c>
      <c r="AQ47" s="3" t="s">
        <v>86</v>
      </c>
      <c r="AR47" s="3" t="s">
        <v>106</v>
      </c>
      <c r="AS47" s="3" t="s">
        <v>106</v>
      </c>
      <c r="AT47" s="3" t="s">
        <v>139</v>
      </c>
      <c r="AU47" s="3" t="s">
        <v>139</v>
      </c>
      <c r="AV47" s="8">
        <v>7.0000000000000007E-2</v>
      </c>
      <c r="AW47" s="8">
        <v>0.11</v>
      </c>
      <c r="AX47" s="8">
        <v>0.18</v>
      </c>
      <c r="AY47" s="8">
        <v>0.91</v>
      </c>
      <c r="AZ47" s="2"/>
    </row>
    <row r="48" spans="4:52" x14ac:dyDescent="0.2">
      <c r="D48" s="1" t="s">
        <v>443</v>
      </c>
      <c r="E48" s="3" t="s">
        <v>76</v>
      </c>
      <c r="F48" s="3" t="s">
        <v>444</v>
      </c>
      <c r="G48" s="3" t="s">
        <v>130</v>
      </c>
      <c r="H48" s="2"/>
      <c r="I48" s="2"/>
      <c r="J48" s="2"/>
      <c r="K48" s="3" t="s">
        <v>79</v>
      </c>
      <c r="L48" s="3" t="s">
        <v>80</v>
      </c>
      <c r="M48" s="6">
        <v>0.80347222222222225</v>
      </c>
      <c r="N48" s="3" t="s">
        <v>445</v>
      </c>
      <c r="O48" s="3" t="s">
        <v>92</v>
      </c>
      <c r="P48" s="3" t="s">
        <v>110</v>
      </c>
      <c r="Q48" s="3" t="s">
        <v>83</v>
      </c>
      <c r="R48" s="3" t="s">
        <v>446</v>
      </c>
      <c r="S48" s="3" t="s">
        <v>83</v>
      </c>
      <c r="T48" s="3" t="s">
        <v>179</v>
      </c>
      <c r="U48" s="3" t="s">
        <v>83</v>
      </c>
      <c r="V48" s="3">
        <f>-(0.02 %)</f>
        <v>-2.0000000000000001E-4</v>
      </c>
      <c r="W48" s="3" t="s">
        <v>86</v>
      </c>
      <c r="X48" s="3" t="s">
        <v>447</v>
      </c>
      <c r="Y48" s="3" t="s">
        <v>83</v>
      </c>
      <c r="Z48" s="3" t="s">
        <v>446</v>
      </c>
      <c r="AA48" s="3" t="s">
        <v>83</v>
      </c>
      <c r="AB48" s="3" t="s">
        <v>194</v>
      </c>
      <c r="AC48" s="3" t="s">
        <v>83</v>
      </c>
      <c r="AD48" s="3">
        <f>-(0.09 %)</f>
        <v>-8.9999999999999998E-4</v>
      </c>
      <c r="AE48" s="3" t="s">
        <v>86</v>
      </c>
      <c r="AF48" s="3" t="s">
        <v>136</v>
      </c>
      <c r="AG48" s="3" t="s">
        <v>83</v>
      </c>
      <c r="AH48" s="3" t="s">
        <v>183</v>
      </c>
      <c r="AI48" s="3" t="s">
        <v>83</v>
      </c>
      <c r="AJ48" s="3" t="s">
        <v>363</v>
      </c>
      <c r="AK48" s="3" t="s">
        <v>363</v>
      </c>
      <c r="AL48" s="3" t="s">
        <v>446</v>
      </c>
      <c r="AM48" s="3" t="s">
        <v>446</v>
      </c>
      <c r="AN48" s="3" t="s">
        <v>179</v>
      </c>
      <c r="AO48" s="3" t="s">
        <v>179</v>
      </c>
      <c r="AP48" s="3" t="s">
        <v>86</v>
      </c>
      <c r="AQ48" s="3" t="s">
        <v>86</v>
      </c>
      <c r="AR48" s="3" t="s">
        <v>106</v>
      </c>
      <c r="AS48" s="3" t="s">
        <v>106</v>
      </c>
      <c r="AT48" s="3" t="s">
        <v>139</v>
      </c>
      <c r="AU48" s="3" t="s">
        <v>139</v>
      </c>
      <c r="AV48" s="8">
        <v>0.05</v>
      </c>
      <c r="AW48" s="8">
        <v>7.0000000000000007E-2</v>
      </c>
      <c r="AX48" s="8">
        <v>0.1</v>
      </c>
      <c r="AY48" s="8">
        <v>0.17</v>
      </c>
      <c r="AZ48" s="2"/>
    </row>
    <row r="49" spans="4:52" x14ac:dyDescent="0.2">
      <c r="D49" s="1" t="s">
        <v>448</v>
      </c>
      <c r="E49" s="3" t="s">
        <v>76</v>
      </c>
      <c r="F49" s="3" t="s">
        <v>449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0.80347222222222225</v>
      </c>
      <c r="N49" s="3" t="s">
        <v>450</v>
      </c>
      <c r="O49" s="2"/>
      <c r="P49" s="3" t="s">
        <v>412</v>
      </c>
      <c r="Q49" s="3" t="s">
        <v>83</v>
      </c>
      <c r="R49" s="3" t="s">
        <v>285</v>
      </c>
      <c r="S49" s="3" t="s">
        <v>83</v>
      </c>
      <c r="T49" s="3" t="s">
        <v>179</v>
      </c>
      <c r="U49" s="3" t="s">
        <v>83</v>
      </c>
      <c r="V49" s="3" t="s">
        <v>86</v>
      </c>
      <c r="W49" s="3" t="s">
        <v>86</v>
      </c>
      <c r="X49" s="3" t="s">
        <v>451</v>
      </c>
      <c r="Y49" s="3" t="s">
        <v>83</v>
      </c>
      <c r="Z49" s="3" t="s">
        <v>285</v>
      </c>
      <c r="AA49" s="3" t="s">
        <v>83</v>
      </c>
      <c r="AB49" s="3" t="s">
        <v>179</v>
      </c>
      <c r="AC49" s="3" t="s">
        <v>83</v>
      </c>
      <c r="AD49" s="3" t="s">
        <v>86</v>
      </c>
      <c r="AE49" s="3" t="s">
        <v>86</v>
      </c>
      <c r="AF49" s="3" t="s">
        <v>101</v>
      </c>
      <c r="AG49" s="3" t="s">
        <v>83</v>
      </c>
      <c r="AH49" s="3" t="s">
        <v>155</v>
      </c>
      <c r="AI49" s="3" t="s">
        <v>83</v>
      </c>
      <c r="AJ49" s="3" t="s">
        <v>452</v>
      </c>
      <c r="AK49" s="3" t="s">
        <v>452</v>
      </c>
      <c r="AL49" s="3" t="s">
        <v>105</v>
      </c>
      <c r="AM49" s="3" t="s">
        <v>105</v>
      </c>
      <c r="AN49" s="3" t="s">
        <v>133</v>
      </c>
      <c r="AO49" s="3" t="s">
        <v>133</v>
      </c>
      <c r="AP49" s="3" t="s">
        <v>86</v>
      </c>
      <c r="AQ49" s="3" t="s">
        <v>86</v>
      </c>
      <c r="AR49" s="3" t="s">
        <v>136</v>
      </c>
      <c r="AS49" s="3" t="s">
        <v>136</v>
      </c>
      <c r="AT49" s="3" t="s">
        <v>107</v>
      </c>
      <c r="AU49" s="3" t="s">
        <v>107</v>
      </c>
      <c r="AV49" s="8">
        <v>0.03</v>
      </c>
      <c r="AW49" s="8">
        <v>0.04</v>
      </c>
      <c r="AX49" s="8">
        <v>7.0000000000000007E-2</v>
      </c>
      <c r="AY49" s="8">
        <v>0.3</v>
      </c>
      <c r="AZ49" s="2"/>
    </row>
    <row r="50" spans="4:52" x14ac:dyDescent="0.2">
      <c r="D50" s="1" t="s">
        <v>453</v>
      </c>
      <c r="E50" s="3" t="s">
        <v>76</v>
      </c>
      <c r="F50" s="3" t="s">
        <v>454</v>
      </c>
      <c r="G50" s="3" t="s">
        <v>130</v>
      </c>
      <c r="H50" s="2"/>
      <c r="I50" s="2"/>
      <c r="J50" s="2"/>
      <c r="K50" s="3" t="s">
        <v>79</v>
      </c>
      <c r="L50" s="3" t="s">
        <v>80</v>
      </c>
      <c r="M50" s="6">
        <v>0.80347222222222225</v>
      </c>
      <c r="N50" s="3" t="s">
        <v>455</v>
      </c>
      <c r="O50" s="2"/>
      <c r="P50" s="3" t="s">
        <v>83</v>
      </c>
      <c r="Q50" s="3" t="s">
        <v>83</v>
      </c>
      <c r="R50" s="3" t="s">
        <v>83</v>
      </c>
      <c r="S50" s="3" t="s">
        <v>83</v>
      </c>
      <c r="T50" s="3" t="s">
        <v>83</v>
      </c>
      <c r="U50" s="3" t="s">
        <v>83</v>
      </c>
      <c r="V50" s="3" t="s">
        <v>86</v>
      </c>
      <c r="W50" s="3" t="s">
        <v>86</v>
      </c>
      <c r="X50" s="3" t="s">
        <v>355</v>
      </c>
      <c r="Y50" s="3" t="s">
        <v>83</v>
      </c>
      <c r="Z50" s="3" t="s">
        <v>400</v>
      </c>
      <c r="AA50" s="3" t="s">
        <v>83</v>
      </c>
      <c r="AB50" s="3" t="s">
        <v>83</v>
      </c>
      <c r="AC50" s="3" t="s">
        <v>83</v>
      </c>
      <c r="AD50" s="3" t="s">
        <v>86</v>
      </c>
      <c r="AE50" s="3" t="s">
        <v>86</v>
      </c>
      <c r="AF50" s="3" t="s">
        <v>456</v>
      </c>
      <c r="AG50" s="3" t="s">
        <v>83</v>
      </c>
      <c r="AH50" s="3" t="s">
        <v>155</v>
      </c>
      <c r="AI50" s="3" t="s">
        <v>83</v>
      </c>
      <c r="AJ50" s="3" t="s">
        <v>332</v>
      </c>
      <c r="AK50" s="3" t="s">
        <v>332</v>
      </c>
      <c r="AL50" s="3" t="s">
        <v>192</v>
      </c>
      <c r="AM50" s="3" t="s">
        <v>192</v>
      </c>
      <c r="AN50" s="3" t="s">
        <v>83</v>
      </c>
      <c r="AO50" s="3" t="s">
        <v>83</v>
      </c>
      <c r="AP50" s="3" t="s">
        <v>86</v>
      </c>
      <c r="AQ50" s="3" t="s">
        <v>86</v>
      </c>
      <c r="AR50" s="3" t="s">
        <v>264</v>
      </c>
      <c r="AS50" s="3" t="s">
        <v>264</v>
      </c>
      <c r="AT50" s="3" t="s">
        <v>83</v>
      </c>
      <c r="AU50" s="3" t="s">
        <v>83</v>
      </c>
      <c r="AV50" s="8">
        <v>0</v>
      </c>
      <c r="AW50" s="8">
        <v>0</v>
      </c>
      <c r="AX50" s="8">
        <v>0</v>
      </c>
      <c r="AY50" s="8">
        <v>0.06</v>
      </c>
      <c r="AZ50" s="2"/>
    </row>
    <row r="51" spans="4:52" x14ac:dyDescent="0.2">
      <c r="D51" s="1" t="s">
        <v>457</v>
      </c>
      <c r="E51" s="3" t="s">
        <v>76</v>
      </c>
      <c r="F51" s="3" t="s">
        <v>292</v>
      </c>
      <c r="G51" s="3" t="s">
        <v>130</v>
      </c>
      <c r="H51" s="2"/>
      <c r="I51" s="2"/>
      <c r="J51" s="2"/>
      <c r="K51" s="3" t="s">
        <v>79</v>
      </c>
      <c r="L51" s="3" t="s">
        <v>80</v>
      </c>
      <c r="M51" s="6">
        <v>0.8041666666666667</v>
      </c>
      <c r="N51" s="3" t="s">
        <v>458</v>
      </c>
      <c r="O51" s="3" t="s">
        <v>92</v>
      </c>
      <c r="P51" s="3" t="s">
        <v>110</v>
      </c>
      <c r="Q51" s="3" t="s">
        <v>83</v>
      </c>
      <c r="R51" s="3" t="s">
        <v>193</v>
      </c>
      <c r="S51" s="3" t="s">
        <v>83</v>
      </c>
      <c r="T51" s="3" t="s">
        <v>179</v>
      </c>
      <c r="U51" s="3" t="s">
        <v>83</v>
      </c>
      <c r="V51" s="3">
        <f>-(1.26 %)</f>
        <v>-1.26E-2</v>
      </c>
      <c r="W51" s="3" t="s">
        <v>86</v>
      </c>
      <c r="X51" s="3" t="s">
        <v>425</v>
      </c>
      <c r="Y51" s="3" t="s">
        <v>83</v>
      </c>
      <c r="Z51" s="3" t="s">
        <v>297</v>
      </c>
      <c r="AA51" s="3" t="s">
        <v>83</v>
      </c>
      <c r="AB51" s="3" t="s">
        <v>179</v>
      </c>
      <c r="AC51" s="3" t="s">
        <v>83</v>
      </c>
      <c r="AD51" s="3" t="s">
        <v>459</v>
      </c>
      <c r="AE51" s="3" t="s">
        <v>86</v>
      </c>
      <c r="AF51" s="3" t="s">
        <v>136</v>
      </c>
      <c r="AG51" s="3" t="s">
        <v>83</v>
      </c>
      <c r="AH51" s="3" t="s">
        <v>118</v>
      </c>
      <c r="AI51" s="3" t="s">
        <v>83</v>
      </c>
      <c r="AJ51" s="3" t="s">
        <v>451</v>
      </c>
      <c r="AK51" s="3" t="s">
        <v>451</v>
      </c>
      <c r="AL51" s="3" t="s">
        <v>460</v>
      </c>
      <c r="AM51" s="3" t="s">
        <v>460</v>
      </c>
      <c r="AN51" s="3" t="s">
        <v>186</v>
      </c>
      <c r="AO51" s="3" t="s">
        <v>186</v>
      </c>
      <c r="AP51" s="3" t="s">
        <v>86</v>
      </c>
      <c r="AQ51" s="3" t="s">
        <v>86</v>
      </c>
      <c r="AR51" s="3" t="s">
        <v>106</v>
      </c>
      <c r="AS51" s="3" t="s">
        <v>106</v>
      </c>
      <c r="AT51" s="3" t="s">
        <v>139</v>
      </c>
      <c r="AU51" s="3" t="s">
        <v>139</v>
      </c>
      <c r="AV51" s="8">
        <v>0</v>
      </c>
      <c r="AW51" s="8">
        <v>0</v>
      </c>
      <c r="AX51" s="8">
        <v>0.01</v>
      </c>
      <c r="AY51" s="8">
        <v>0.06</v>
      </c>
      <c r="AZ51" s="2"/>
    </row>
    <row r="52" spans="4:52" x14ac:dyDescent="0.2">
      <c r="D52" s="1" t="s">
        <v>461</v>
      </c>
      <c r="E52" s="3" t="s">
        <v>76</v>
      </c>
      <c r="F52" s="3" t="s">
        <v>462</v>
      </c>
      <c r="G52" s="3" t="s">
        <v>130</v>
      </c>
      <c r="H52" s="2"/>
      <c r="I52" s="2"/>
      <c r="J52" s="2"/>
      <c r="K52" s="3" t="s">
        <v>79</v>
      </c>
      <c r="L52" s="3" t="s">
        <v>80</v>
      </c>
      <c r="M52" s="6">
        <v>0.8041666666666667</v>
      </c>
      <c r="N52" s="3" t="s">
        <v>463</v>
      </c>
      <c r="O52" s="2"/>
      <c r="P52" s="3" t="s">
        <v>110</v>
      </c>
      <c r="Q52" s="3" t="s">
        <v>83</v>
      </c>
      <c r="R52" s="3" t="s">
        <v>244</v>
      </c>
      <c r="S52" s="3" t="s">
        <v>83</v>
      </c>
      <c r="T52" s="3" t="s">
        <v>186</v>
      </c>
      <c r="U52" s="3" t="s">
        <v>83</v>
      </c>
      <c r="V52" s="3">
        <f>-(0.07 %)</f>
        <v>-7.000000000000001E-4</v>
      </c>
      <c r="W52" s="3" t="s">
        <v>86</v>
      </c>
      <c r="X52" s="3" t="s">
        <v>412</v>
      </c>
      <c r="Y52" s="3" t="s">
        <v>464</v>
      </c>
      <c r="Z52" s="3" t="s">
        <v>244</v>
      </c>
      <c r="AA52" s="3" t="s">
        <v>284</v>
      </c>
      <c r="AB52" s="3" t="s">
        <v>179</v>
      </c>
      <c r="AC52" s="3" t="s">
        <v>186</v>
      </c>
      <c r="AD52" s="3">
        <f>-(0.09 %)</f>
        <v>-8.9999999999999998E-4</v>
      </c>
      <c r="AE52" s="3">
        <f>-(0.07 %)</f>
        <v>-7.000000000000001E-4</v>
      </c>
      <c r="AF52" s="3" t="s">
        <v>136</v>
      </c>
      <c r="AG52" s="3" t="s">
        <v>465</v>
      </c>
      <c r="AH52" s="3" t="s">
        <v>118</v>
      </c>
      <c r="AI52" s="3" t="s">
        <v>314</v>
      </c>
      <c r="AJ52" s="3" t="s">
        <v>451</v>
      </c>
      <c r="AK52" s="3" t="s">
        <v>451</v>
      </c>
      <c r="AL52" s="3" t="s">
        <v>297</v>
      </c>
      <c r="AM52" s="3" t="s">
        <v>297</v>
      </c>
      <c r="AN52" s="3" t="s">
        <v>179</v>
      </c>
      <c r="AO52" s="3" t="s">
        <v>179</v>
      </c>
      <c r="AP52" s="3" t="s">
        <v>86</v>
      </c>
      <c r="AQ52" s="3" t="s">
        <v>86</v>
      </c>
      <c r="AR52" s="3" t="s">
        <v>106</v>
      </c>
      <c r="AS52" s="3" t="s">
        <v>106</v>
      </c>
      <c r="AT52" s="3" t="s">
        <v>139</v>
      </c>
      <c r="AU52" s="3" t="s">
        <v>139</v>
      </c>
      <c r="AV52" s="8">
        <v>0.06</v>
      </c>
      <c r="AW52" s="8">
        <v>0.08</v>
      </c>
      <c r="AX52" s="8">
        <v>0.12</v>
      </c>
      <c r="AY52" s="8">
        <v>0.94</v>
      </c>
      <c r="AZ52" s="2"/>
    </row>
    <row r="53" spans="4:52" x14ac:dyDescent="0.2">
      <c r="D53" s="1" t="s">
        <v>466</v>
      </c>
      <c r="E53" s="3" t="s">
        <v>76</v>
      </c>
      <c r="F53" s="3" t="s">
        <v>467</v>
      </c>
      <c r="G53" s="3" t="s">
        <v>468</v>
      </c>
      <c r="H53" s="2"/>
      <c r="I53" s="2"/>
      <c r="J53" s="2"/>
      <c r="K53" s="3" t="s">
        <v>79</v>
      </c>
      <c r="L53" s="3" t="s">
        <v>80</v>
      </c>
      <c r="M53" s="6">
        <v>0.80486111111111114</v>
      </c>
      <c r="N53" s="3" t="s">
        <v>469</v>
      </c>
      <c r="O53" s="3" t="s">
        <v>92</v>
      </c>
      <c r="P53" s="3" t="s">
        <v>470</v>
      </c>
      <c r="Q53" s="3" t="s">
        <v>83</v>
      </c>
      <c r="R53" s="3" t="s">
        <v>295</v>
      </c>
      <c r="S53" s="3" t="s">
        <v>83</v>
      </c>
      <c r="T53" s="3" t="s">
        <v>229</v>
      </c>
      <c r="U53" s="3" t="s">
        <v>83</v>
      </c>
      <c r="V53" s="3" t="s">
        <v>86</v>
      </c>
      <c r="W53" s="3" t="s">
        <v>86</v>
      </c>
      <c r="X53" s="3" t="s">
        <v>163</v>
      </c>
      <c r="Y53" s="3" t="s">
        <v>83</v>
      </c>
      <c r="Z53" s="3" t="s">
        <v>295</v>
      </c>
      <c r="AA53" s="3" t="s">
        <v>83</v>
      </c>
      <c r="AB53" s="3" t="s">
        <v>194</v>
      </c>
      <c r="AC53" s="3" t="s">
        <v>83</v>
      </c>
      <c r="AD53" s="3" t="s">
        <v>86</v>
      </c>
      <c r="AE53" s="3" t="s">
        <v>86</v>
      </c>
      <c r="AF53" s="3" t="s">
        <v>136</v>
      </c>
      <c r="AG53" s="3" t="s">
        <v>83</v>
      </c>
      <c r="AH53" s="3" t="s">
        <v>335</v>
      </c>
      <c r="AI53" s="3" t="s">
        <v>83</v>
      </c>
      <c r="AJ53" s="3" t="s">
        <v>471</v>
      </c>
      <c r="AK53" s="3" t="s">
        <v>471</v>
      </c>
      <c r="AL53" s="3" t="s">
        <v>295</v>
      </c>
      <c r="AM53" s="3" t="s">
        <v>295</v>
      </c>
      <c r="AN53" s="3" t="s">
        <v>83</v>
      </c>
      <c r="AO53" s="3" t="s">
        <v>83</v>
      </c>
      <c r="AP53" s="3" t="s">
        <v>86</v>
      </c>
      <c r="AQ53" s="3" t="s">
        <v>86</v>
      </c>
      <c r="AR53" s="3" t="s">
        <v>264</v>
      </c>
      <c r="AS53" s="3" t="s">
        <v>264</v>
      </c>
      <c r="AT53" s="3" t="s">
        <v>83</v>
      </c>
      <c r="AU53" s="3" t="s">
        <v>83</v>
      </c>
      <c r="AV53" s="8">
        <v>0</v>
      </c>
      <c r="AW53" s="8">
        <v>0</v>
      </c>
      <c r="AX53" s="8">
        <v>0.02</v>
      </c>
      <c r="AY53" s="8">
        <v>0.13</v>
      </c>
      <c r="AZ53" s="2"/>
    </row>
    <row r="54" spans="4:52" x14ac:dyDescent="0.2">
      <c r="D54" s="1" t="s">
        <v>472</v>
      </c>
      <c r="E54" s="3" t="s">
        <v>76</v>
      </c>
      <c r="F54" s="3" t="s">
        <v>473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0.80486111111111114</v>
      </c>
      <c r="N54" s="3" t="s">
        <v>474</v>
      </c>
      <c r="O54" s="3" t="s">
        <v>92</v>
      </c>
      <c r="P54" s="3" t="s">
        <v>110</v>
      </c>
      <c r="Q54" s="3" t="s">
        <v>83</v>
      </c>
      <c r="R54" s="3" t="s">
        <v>105</v>
      </c>
      <c r="S54" s="3" t="s">
        <v>83</v>
      </c>
      <c r="T54" s="3" t="s">
        <v>186</v>
      </c>
      <c r="U54" s="3" t="s">
        <v>83</v>
      </c>
      <c r="V54" s="3">
        <f>-(0.03 %)</f>
        <v>-2.9999999999999997E-4</v>
      </c>
      <c r="W54" s="3" t="s">
        <v>86</v>
      </c>
      <c r="X54" s="3" t="s">
        <v>475</v>
      </c>
      <c r="Y54" s="3" t="s">
        <v>83</v>
      </c>
      <c r="Z54" s="3" t="s">
        <v>415</v>
      </c>
      <c r="AA54" s="3" t="s">
        <v>83</v>
      </c>
      <c r="AB54" s="3" t="s">
        <v>186</v>
      </c>
      <c r="AC54" s="3" t="s">
        <v>83</v>
      </c>
      <c r="AD54" s="3" t="s">
        <v>476</v>
      </c>
      <c r="AE54" s="3" t="s">
        <v>86</v>
      </c>
      <c r="AF54" s="3" t="s">
        <v>136</v>
      </c>
      <c r="AG54" s="3" t="s">
        <v>83</v>
      </c>
      <c r="AH54" s="3" t="s">
        <v>313</v>
      </c>
      <c r="AI54" s="3" t="s">
        <v>83</v>
      </c>
      <c r="AJ54" s="3" t="s">
        <v>363</v>
      </c>
      <c r="AK54" s="3" t="s">
        <v>363</v>
      </c>
      <c r="AL54" s="3" t="s">
        <v>415</v>
      </c>
      <c r="AM54" s="3" t="s">
        <v>415</v>
      </c>
      <c r="AN54" s="3" t="s">
        <v>186</v>
      </c>
      <c r="AO54" s="3" t="s">
        <v>186</v>
      </c>
      <c r="AP54" s="3" t="s">
        <v>86</v>
      </c>
      <c r="AQ54" s="3" t="s">
        <v>86</v>
      </c>
      <c r="AR54" s="3" t="s">
        <v>106</v>
      </c>
      <c r="AS54" s="3" t="s">
        <v>106</v>
      </c>
      <c r="AT54" s="3" t="s">
        <v>139</v>
      </c>
      <c r="AU54" s="3" t="s">
        <v>139</v>
      </c>
      <c r="AV54" s="8">
        <v>0.02</v>
      </c>
      <c r="AW54" s="8">
        <v>0.04</v>
      </c>
      <c r="AX54" s="8">
        <v>7.0000000000000007E-2</v>
      </c>
      <c r="AY54" s="8">
        <v>0.23</v>
      </c>
      <c r="AZ54" s="2"/>
    </row>
    <row r="55" spans="4:52" x14ac:dyDescent="0.2">
      <c r="D55" s="1" t="s">
        <v>477</v>
      </c>
      <c r="E55" s="3" t="s">
        <v>76</v>
      </c>
      <c r="F55" s="3" t="s">
        <v>478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0.80486111111111114</v>
      </c>
      <c r="N55" s="3" t="s">
        <v>479</v>
      </c>
      <c r="O55" s="3" t="s">
        <v>92</v>
      </c>
      <c r="P55" s="3" t="s">
        <v>110</v>
      </c>
      <c r="Q55" s="3" t="s">
        <v>83</v>
      </c>
      <c r="R55" s="3" t="s">
        <v>244</v>
      </c>
      <c r="S55" s="3" t="s">
        <v>83</v>
      </c>
      <c r="T55" s="3" t="s">
        <v>133</v>
      </c>
      <c r="U55" s="3" t="s">
        <v>83</v>
      </c>
      <c r="V55" s="3" t="s">
        <v>480</v>
      </c>
      <c r="W55" s="3" t="s">
        <v>86</v>
      </c>
      <c r="X55" s="3" t="s">
        <v>481</v>
      </c>
      <c r="Y55" s="3" t="s">
        <v>83</v>
      </c>
      <c r="Z55" s="3" t="s">
        <v>244</v>
      </c>
      <c r="AA55" s="3" t="s">
        <v>83</v>
      </c>
      <c r="AB55" s="3" t="s">
        <v>186</v>
      </c>
      <c r="AC55" s="3" t="s">
        <v>83</v>
      </c>
      <c r="AD55" s="3">
        <f>-(0.13 %)</f>
        <v>-1.2999999999999999E-3</v>
      </c>
      <c r="AE55" s="3" t="s">
        <v>86</v>
      </c>
      <c r="AF55" s="3" t="s">
        <v>117</v>
      </c>
      <c r="AG55" s="3" t="s">
        <v>83</v>
      </c>
      <c r="AH55" s="3" t="s">
        <v>155</v>
      </c>
      <c r="AI55" s="3" t="s">
        <v>83</v>
      </c>
      <c r="AJ55" s="3" t="s">
        <v>163</v>
      </c>
      <c r="AK55" s="3" t="s">
        <v>163</v>
      </c>
      <c r="AL55" s="3" t="s">
        <v>244</v>
      </c>
      <c r="AM55" s="3" t="s">
        <v>244</v>
      </c>
      <c r="AN55" s="3" t="s">
        <v>186</v>
      </c>
      <c r="AO55" s="3" t="s">
        <v>186</v>
      </c>
      <c r="AP55" s="3" t="s">
        <v>86</v>
      </c>
      <c r="AQ55" s="3" t="s">
        <v>86</v>
      </c>
      <c r="AR55" s="3" t="s">
        <v>106</v>
      </c>
      <c r="AS55" s="3" t="s">
        <v>106</v>
      </c>
      <c r="AT55" s="3" t="s">
        <v>139</v>
      </c>
      <c r="AU55" s="3" t="s">
        <v>139</v>
      </c>
      <c r="AV55" s="8">
        <v>0</v>
      </c>
      <c r="AW55" s="8">
        <v>0</v>
      </c>
      <c r="AX55" s="8">
        <v>0.02</v>
      </c>
      <c r="AY55" s="8">
        <v>7.0000000000000007E-2</v>
      </c>
      <c r="AZ55" s="2"/>
    </row>
    <row r="56" spans="4:52" x14ac:dyDescent="0.2">
      <c r="D56" s="1" t="s">
        <v>482</v>
      </c>
      <c r="E56" s="3" t="s">
        <v>76</v>
      </c>
      <c r="F56" s="3" t="s">
        <v>483</v>
      </c>
      <c r="G56" s="3" t="s">
        <v>78</v>
      </c>
      <c r="H56" s="2"/>
      <c r="I56" s="2"/>
      <c r="J56" s="2"/>
      <c r="K56" s="3" t="s">
        <v>79</v>
      </c>
      <c r="L56" s="3" t="s">
        <v>80</v>
      </c>
      <c r="M56" s="6">
        <v>0.80555555555555547</v>
      </c>
      <c r="N56" s="3" t="s">
        <v>484</v>
      </c>
      <c r="O56" s="3" t="s">
        <v>92</v>
      </c>
      <c r="P56" s="3" t="s">
        <v>83</v>
      </c>
      <c r="Q56" s="3" t="s">
        <v>83</v>
      </c>
      <c r="R56" s="3" t="s">
        <v>83</v>
      </c>
      <c r="S56" s="3" t="s">
        <v>83</v>
      </c>
      <c r="T56" s="3" t="s">
        <v>83</v>
      </c>
      <c r="U56" s="3" t="s">
        <v>83</v>
      </c>
      <c r="V56" s="3" t="s">
        <v>86</v>
      </c>
      <c r="W56" s="3" t="s">
        <v>86</v>
      </c>
      <c r="X56" s="3" t="s">
        <v>83</v>
      </c>
      <c r="Y56" s="3" t="s">
        <v>83</v>
      </c>
      <c r="Z56" s="3" t="s">
        <v>83</v>
      </c>
      <c r="AA56" s="3" t="s">
        <v>83</v>
      </c>
      <c r="AB56" s="3" t="s">
        <v>83</v>
      </c>
      <c r="AC56" s="3" t="s">
        <v>83</v>
      </c>
      <c r="AD56" s="3" t="s">
        <v>86</v>
      </c>
      <c r="AE56" s="3" t="s">
        <v>86</v>
      </c>
      <c r="AF56" s="3" t="s">
        <v>83</v>
      </c>
      <c r="AG56" s="3" t="s">
        <v>83</v>
      </c>
      <c r="AH56" s="3" t="s">
        <v>83</v>
      </c>
      <c r="AI56" s="3" t="s">
        <v>83</v>
      </c>
      <c r="AJ56" s="3" t="s">
        <v>485</v>
      </c>
      <c r="AK56" s="3" t="s">
        <v>485</v>
      </c>
      <c r="AL56" s="3" t="s">
        <v>486</v>
      </c>
      <c r="AM56" s="3" t="s">
        <v>486</v>
      </c>
      <c r="AN56" s="3" t="s">
        <v>132</v>
      </c>
      <c r="AO56" s="3" t="s">
        <v>132</v>
      </c>
      <c r="AP56" s="3" t="s">
        <v>86</v>
      </c>
      <c r="AQ56" s="3" t="s">
        <v>86</v>
      </c>
      <c r="AR56" s="3" t="s">
        <v>264</v>
      </c>
      <c r="AS56" s="3" t="s">
        <v>264</v>
      </c>
      <c r="AT56" s="3" t="s">
        <v>83</v>
      </c>
      <c r="AU56" s="3" t="s">
        <v>83</v>
      </c>
      <c r="AV56" s="8">
        <v>0.05</v>
      </c>
      <c r="AW56" s="8">
        <v>0.08</v>
      </c>
      <c r="AX56" s="8">
        <v>0.09</v>
      </c>
      <c r="AY56" s="8">
        <v>0.1</v>
      </c>
      <c r="AZ56" s="2"/>
    </row>
    <row r="57" spans="4:52" x14ac:dyDescent="0.2">
      <c r="D57" s="1" t="s">
        <v>487</v>
      </c>
      <c r="E57" s="3" t="s">
        <v>76</v>
      </c>
      <c r="F57" s="3" t="s">
        <v>488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0.80555555555555547</v>
      </c>
      <c r="N57" s="3" t="s">
        <v>489</v>
      </c>
      <c r="O57" s="2"/>
      <c r="P57" s="3" t="s">
        <v>110</v>
      </c>
      <c r="Q57" s="3" t="s">
        <v>83</v>
      </c>
      <c r="R57" s="3" t="s">
        <v>105</v>
      </c>
      <c r="S57" s="3" t="s">
        <v>83</v>
      </c>
      <c r="T57" s="3" t="s">
        <v>490</v>
      </c>
      <c r="U57" s="3" t="s">
        <v>83</v>
      </c>
      <c r="V57" s="3" t="s">
        <v>491</v>
      </c>
      <c r="W57" s="3" t="s">
        <v>86</v>
      </c>
      <c r="X57" s="3" t="s">
        <v>492</v>
      </c>
      <c r="Y57" s="3" t="s">
        <v>493</v>
      </c>
      <c r="Z57" s="3" t="s">
        <v>434</v>
      </c>
      <c r="AA57" s="3" t="s">
        <v>284</v>
      </c>
      <c r="AB57" s="3" t="s">
        <v>216</v>
      </c>
      <c r="AC57" s="3" t="s">
        <v>494</v>
      </c>
      <c r="AD57" s="3" t="s">
        <v>495</v>
      </c>
      <c r="AE57" s="3" t="s">
        <v>496</v>
      </c>
      <c r="AF57" s="3" t="s">
        <v>101</v>
      </c>
      <c r="AG57" s="3" t="s">
        <v>117</v>
      </c>
      <c r="AH57" s="3" t="s">
        <v>118</v>
      </c>
      <c r="AI57" s="3" t="s">
        <v>497</v>
      </c>
      <c r="AJ57" s="3" t="s">
        <v>163</v>
      </c>
      <c r="AK57" s="3" t="s">
        <v>163</v>
      </c>
      <c r="AL57" s="3" t="s">
        <v>383</v>
      </c>
      <c r="AM57" s="3" t="s">
        <v>383</v>
      </c>
      <c r="AN57" s="3" t="s">
        <v>498</v>
      </c>
      <c r="AO57" s="3" t="s">
        <v>498</v>
      </c>
      <c r="AP57" s="3" t="s">
        <v>86</v>
      </c>
      <c r="AQ57" s="3" t="s">
        <v>86</v>
      </c>
      <c r="AR57" s="3" t="s">
        <v>106</v>
      </c>
      <c r="AS57" s="3" t="s">
        <v>106</v>
      </c>
      <c r="AT57" s="3" t="s">
        <v>139</v>
      </c>
      <c r="AU57" s="3" t="s">
        <v>139</v>
      </c>
      <c r="AV57" s="8">
        <v>0.02</v>
      </c>
      <c r="AW57" s="8">
        <v>0.02</v>
      </c>
      <c r="AX57" s="8">
        <v>0.04</v>
      </c>
      <c r="AY57" s="8">
        <v>0.22</v>
      </c>
      <c r="AZ57" s="2"/>
    </row>
    <row r="58" spans="4:52" x14ac:dyDescent="0.2">
      <c r="D58" s="1" t="s">
        <v>501</v>
      </c>
      <c r="E58" s="3" t="s">
        <v>76</v>
      </c>
      <c r="F58" s="3" t="s">
        <v>502</v>
      </c>
      <c r="G58" s="3" t="s">
        <v>130</v>
      </c>
      <c r="H58" s="2"/>
      <c r="I58" s="2"/>
      <c r="J58" s="2"/>
      <c r="K58" s="3" t="s">
        <v>79</v>
      </c>
      <c r="L58" s="3" t="s">
        <v>80</v>
      </c>
      <c r="M58" s="6">
        <v>0.80555555555555547</v>
      </c>
      <c r="N58" s="3" t="s">
        <v>503</v>
      </c>
      <c r="O58" s="3" t="s">
        <v>92</v>
      </c>
      <c r="P58" s="3" t="s">
        <v>110</v>
      </c>
      <c r="Q58" s="3" t="s">
        <v>83</v>
      </c>
      <c r="R58" s="3" t="s">
        <v>356</v>
      </c>
      <c r="S58" s="3" t="s">
        <v>83</v>
      </c>
      <c r="T58" s="3" t="s">
        <v>179</v>
      </c>
      <c r="U58" s="3" t="s">
        <v>83</v>
      </c>
      <c r="V58" s="3">
        <f>-(0.23 %)</f>
        <v>-2.3E-3</v>
      </c>
      <c r="W58" s="3" t="s">
        <v>86</v>
      </c>
      <c r="X58" s="3" t="s">
        <v>222</v>
      </c>
      <c r="Y58" s="3" t="s">
        <v>83</v>
      </c>
      <c r="Z58" s="3" t="s">
        <v>504</v>
      </c>
      <c r="AA58" s="3" t="s">
        <v>83</v>
      </c>
      <c r="AB58" s="3" t="s">
        <v>179</v>
      </c>
      <c r="AC58" s="3" t="s">
        <v>83</v>
      </c>
      <c r="AD58" s="3">
        <f>-(0.07 %)</f>
        <v>-7.000000000000001E-4</v>
      </c>
      <c r="AE58" s="3" t="s">
        <v>86</v>
      </c>
      <c r="AF58" s="3" t="s">
        <v>136</v>
      </c>
      <c r="AG58" s="3" t="s">
        <v>83</v>
      </c>
      <c r="AH58" s="3" t="s">
        <v>118</v>
      </c>
      <c r="AI58" s="3" t="s">
        <v>83</v>
      </c>
      <c r="AJ58" s="3" t="s">
        <v>363</v>
      </c>
      <c r="AK58" s="3" t="s">
        <v>363</v>
      </c>
      <c r="AL58" s="3" t="s">
        <v>504</v>
      </c>
      <c r="AM58" s="3" t="s">
        <v>504</v>
      </c>
      <c r="AN58" s="3" t="s">
        <v>179</v>
      </c>
      <c r="AO58" s="3" t="s">
        <v>179</v>
      </c>
      <c r="AP58" s="3" t="s">
        <v>86</v>
      </c>
      <c r="AQ58" s="3" t="s">
        <v>86</v>
      </c>
      <c r="AR58" s="3" t="s">
        <v>106</v>
      </c>
      <c r="AS58" s="3" t="s">
        <v>106</v>
      </c>
      <c r="AT58" s="3" t="s">
        <v>139</v>
      </c>
      <c r="AU58" s="3" t="s">
        <v>139</v>
      </c>
      <c r="AV58" s="8">
        <v>0</v>
      </c>
      <c r="AW58" s="8">
        <v>0</v>
      </c>
      <c r="AX58" s="8">
        <v>0.02</v>
      </c>
      <c r="AY58" s="8">
        <v>0.15</v>
      </c>
      <c r="AZ58" s="2"/>
    </row>
    <row r="59" spans="4:52" x14ac:dyDescent="0.2">
      <c r="D59" s="1" t="s">
        <v>317</v>
      </c>
      <c r="E59" s="3" t="s">
        <v>76</v>
      </c>
      <c r="F59" s="3" t="s">
        <v>505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0.80555555555555547</v>
      </c>
      <c r="N59" s="3" t="s">
        <v>506</v>
      </c>
      <c r="O59" s="2"/>
      <c r="P59" s="3" t="s">
        <v>110</v>
      </c>
      <c r="Q59" s="3" t="s">
        <v>83</v>
      </c>
      <c r="R59" s="3" t="s">
        <v>326</v>
      </c>
      <c r="S59" s="3" t="s">
        <v>83</v>
      </c>
      <c r="T59" s="3" t="s">
        <v>193</v>
      </c>
      <c r="U59" s="3" t="s">
        <v>83</v>
      </c>
      <c r="V59" s="3" t="s">
        <v>507</v>
      </c>
      <c r="W59" s="3" t="s">
        <v>86</v>
      </c>
      <c r="X59" s="3" t="s">
        <v>93</v>
      </c>
      <c r="Y59" s="3" t="s">
        <v>83</v>
      </c>
      <c r="Z59" s="3" t="s">
        <v>297</v>
      </c>
      <c r="AA59" s="3" t="s">
        <v>83</v>
      </c>
      <c r="AB59" s="3" t="s">
        <v>85</v>
      </c>
      <c r="AC59" s="3" t="s">
        <v>83</v>
      </c>
      <c r="AD59" s="3" t="s">
        <v>508</v>
      </c>
      <c r="AE59" s="3" t="s">
        <v>86</v>
      </c>
      <c r="AF59" s="3" t="s">
        <v>101</v>
      </c>
      <c r="AG59" s="3" t="s">
        <v>83</v>
      </c>
      <c r="AH59" s="3" t="s">
        <v>118</v>
      </c>
      <c r="AI59" s="3" t="s">
        <v>83</v>
      </c>
      <c r="AJ59" s="3" t="s">
        <v>422</v>
      </c>
      <c r="AK59" s="3" t="s">
        <v>422</v>
      </c>
      <c r="AL59" s="3" t="s">
        <v>343</v>
      </c>
      <c r="AM59" s="3" t="s">
        <v>343</v>
      </c>
      <c r="AN59" s="3" t="s">
        <v>216</v>
      </c>
      <c r="AO59" s="3" t="s">
        <v>216</v>
      </c>
      <c r="AP59" s="3" t="s">
        <v>86</v>
      </c>
      <c r="AQ59" s="3" t="s">
        <v>86</v>
      </c>
      <c r="AR59" s="3" t="s">
        <v>106</v>
      </c>
      <c r="AS59" s="3" t="s">
        <v>106</v>
      </c>
      <c r="AT59" s="3" t="s">
        <v>107</v>
      </c>
      <c r="AU59" s="3" t="s">
        <v>107</v>
      </c>
      <c r="AV59" s="8">
        <v>0.09</v>
      </c>
      <c r="AW59" s="8">
        <v>0.1</v>
      </c>
      <c r="AX59" s="8">
        <v>0.13</v>
      </c>
      <c r="AY59" s="8">
        <v>0.49</v>
      </c>
      <c r="AZ59" s="2"/>
    </row>
    <row r="60" spans="4:52" x14ac:dyDescent="0.2">
      <c r="D60" s="1" t="s">
        <v>509</v>
      </c>
      <c r="E60" s="3" t="s">
        <v>76</v>
      </c>
      <c r="F60" s="3" t="s">
        <v>510</v>
      </c>
      <c r="G60" s="3" t="s">
        <v>89</v>
      </c>
      <c r="H60" s="2"/>
      <c r="I60" s="2"/>
      <c r="J60" s="2"/>
      <c r="K60" s="3" t="s">
        <v>79</v>
      </c>
      <c r="L60" s="3" t="s">
        <v>80</v>
      </c>
      <c r="M60" s="6">
        <v>0.80625000000000002</v>
      </c>
      <c r="N60" s="3" t="s">
        <v>511</v>
      </c>
      <c r="O60" s="3" t="s">
        <v>92</v>
      </c>
      <c r="P60" s="3" t="s">
        <v>83</v>
      </c>
      <c r="Q60" s="3" t="s">
        <v>512</v>
      </c>
      <c r="R60" s="3" t="s">
        <v>83</v>
      </c>
      <c r="S60" s="3" t="s">
        <v>145</v>
      </c>
      <c r="T60" s="3" t="s">
        <v>83</v>
      </c>
      <c r="U60" s="3" t="s">
        <v>200</v>
      </c>
      <c r="V60" s="3" t="s">
        <v>86</v>
      </c>
      <c r="W60" s="3" t="s">
        <v>86</v>
      </c>
      <c r="X60" s="3" t="s">
        <v>408</v>
      </c>
      <c r="Y60" s="3" t="s">
        <v>83</v>
      </c>
      <c r="Z60" s="3" t="s">
        <v>152</v>
      </c>
      <c r="AA60" s="3" t="s">
        <v>83</v>
      </c>
      <c r="AB60" s="3" t="s">
        <v>121</v>
      </c>
      <c r="AC60" s="3" t="s">
        <v>83</v>
      </c>
      <c r="AD60" s="3" t="s">
        <v>86</v>
      </c>
      <c r="AE60" s="3" t="s">
        <v>86</v>
      </c>
      <c r="AF60" s="3" t="s">
        <v>101</v>
      </c>
      <c r="AG60" s="3" t="s">
        <v>83</v>
      </c>
      <c r="AH60" s="3" t="s">
        <v>155</v>
      </c>
      <c r="AI60" s="3" t="s">
        <v>83</v>
      </c>
      <c r="AJ60" s="3" t="s">
        <v>355</v>
      </c>
      <c r="AK60" s="3" t="s">
        <v>355</v>
      </c>
      <c r="AL60" s="3" t="s">
        <v>178</v>
      </c>
      <c r="AM60" s="3" t="s">
        <v>178</v>
      </c>
      <c r="AN60" s="3" t="s">
        <v>186</v>
      </c>
      <c r="AO60" s="3" t="s">
        <v>186</v>
      </c>
      <c r="AP60" s="3" t="s">
        <v>86</v>
      </c>
      <c r="AQ60" s="3" t="s">
        <v>86</v>
      </c>
      <c r="AR60" s="3" t="s">
        <v>264</v>
      </c>
      <c r="AS60" s="3" t="s">
        <v>264</v>
      </c>
      <c r="AT60" s="3" t="s">
        <v>83</v>
      </c>
      <c r="AU60" s="3" t="s">
        <v>83</v>
      </c>
      <c r="AV60" s="8">
        <v>0.01</v>
      </c>
      <c r="AW60" s="8">
        <v>0.01</v>
      </c>
      <c r="AX60" s="8">
        <v>0.03</v>
      </c>
      <c r="AY60" s="8">
        <v>0.16</v>
      </c>
      <c r="AZ60" s="2"/>
    </row>
    <row r="61" spans="4:52" x14ac:dyDescent="0.2">
      <c r="D61" s="1" t="s">
        <v>513</v>
      </c>
      <c r="E61" s="3" t="s">
        <v>76</v>
      </c>
      <c r="F61" s="3" t="s">
        <v>514</v>
      </c>
      <c r="G61" s="3" t="s">
        <v>130</v>
      </c>
      <c r="H61" s="2"/>
      <c r="I61" s="2"/>
      <c r="J61" s="2"/>
      <c r="K61" s="3" t="s">
        <v>79</v>
      </c>
      <c r="L61" s="3" t="s">
        <v>80</v>
      </c>
      <c r="M61" s="6">
        <v>0.80625000000000002</v>
      </c>
      <c r="N61" s="3" t="s">
        <v>515</v>
      </c>
      <c r="O61" s="3" t="s">
        <v>92</v>
      </c>
      <c r="P61" s="3" t="s">
        <v>412</v>
      </c>
      <c r="Q61" s="3" t="s">
        <v>83</v>
      </c>
      <c r="R61" s="3" t="s">
        <v>376</v>
      </c>
      <c r="S61" s="3" t="s">
        <v>83</v>
      </c>
      <c r="T61" s="3" t="s">
        <v>516</v>
      </c>
      <c r="U61" s="3" t="s">
        <v>83</v>
      </c>
      <c r="V61" s="3" t="s">
        <v>517</v>
      </c>
      <c r="W61" s="3" t="s">
        <v>86</v>
      </c>
      <c r="X61" s="3" t="s">
        <v>518</v>
      </c>
      <c r="Y61" s="3" t="s">
        <v>83</v>
      </c>
      <c r="Z61" s="3" t="s">
        <v>126</v>
      </c>
      <c r="AA61" s="3" t="s">
        <v>83</v>
      </c>
      <c r="AB61" s="3" t="s">
        <v>179</v>
      </c>
      <c r="AC61" s="3" t="s">
        <v>83</v>
      </c>
      <c r="AD61" s="3">
        <f>-(0.03 %)</f>
        <v>-2.9999999999999997E-4</v>
      </c>
      <c r="AE61" s="3" t="s">
        <v>86</v>
      </c>
      <c r="AF61" s="3" t="s">
        <v>136</v>
      </c>
      <c r="AG61" s="3" t="s">
        <v>83</v>
      </c>
      <c r="AH61" s="3" t="s">
        <v>519</v>
      </c>
      <c r="AI61" s="3" t="s">
        <v>83</v>
      </c>
      <c r="AJ61" s="3" t="s">
        <v>370</v>
      </c>
      <c r="AK61" s="3" t="s">
        <v>370</v>
      </c>
      <c r="AL61" s="3" t="s">
        <v>520</v>
      </c>
      <c r="AM61" s="3" t="s">
        <v>520</v>
      </c>
      <c r="AN61" s="3" t="s">
        <v>179</v>
      </c>
      <c r="AO61" s="3" t="s">
        <v>179</v>
      </c>
      <c r="AP61" s="3" t="s">
        <v>86</v>
      </c>
      <c r="AQ61" s="3" t="s">
        <v>86</v>
      </c>
      <c r="AR61" s="3" t="s">
        <v>106</v>
      </c>
      <c r="AS61" s="3" t="s">
        <v>106</v>
      </c>
      <c r="AT61" s="3" t="s">
        <v>139</v>
      </c>
      <c r="AU61" s="3" t="s">
        <v>139</v>
      </c>
      <c r="AV61" s="8">
        <v>0.02</v>
      </c>
      <c r="AW61" s="8">
        <v>0.04</v>
      </c>
      <c r="AX61" s="8">
        <v>7.0000000000000007E-2</v>
      </c>
      <c r="AY61" s="8">
        <v>0.3</v>
      </c>
      <c r="AZ61" s="2"/>
    </row>
    <row r="62" spans="4:52" x14ac:dyDescent="0.2">
      <c r="D62" s="1" t="s">
        <v>521</v>
      </c>
      <c r="E62" s="3" t="s">
        <v>76</v>
      </c>
      <c r="F62" s="3" t="s">
        <v>522</v>
      </c>
      <c r="G62" s="3" t="s">
        <v>130</v>
      </c>
      <c r="H62" s="2"/>
      <c r="I62" s="2"/>
      <c r="J62" s="2"/>
      <c r="K62" s="3" t="s">
        <v>79</v>
      </c>
      <c r="L62" s="3" t="s">
        <v>80</v>
      </c>
      <c r="M62" s="6">
        <v>0.80694444444444446</v>
      </c>
      <c r="N62" s="3" t="s">
        <v>523</v>
      </c>
      <c r="O62" s="3" t="s">
        <v>92</v>
      </c>
      <c r="P62" s="3" t="s">
        <v>110</v>
      </c>
      <c r="Q62" s="3" t="s">
        <v>83</v>
      </c>
      <c r="R62" s="3" t="s">
        <v>441</v>
      </c>
      <c r="S62" s="3" t="s">
        <v>83</v>
      </c>
      <c r="T62" s="3" t="s">
        <v>179</v>
      </c>
      <c r="U62" s="3" t="s">
        <v>83</v>
      </c>
      <c r="V62" s="3">
        <f>-(0.26 %)</f>
        <v>-2.5999999999999999E-3</v>
      </c>
      <c r="W62" s="3" t="s">
        <v>86</v>
      </c>
      <c r="X62" s="3" t="s">
        <v>524</v>
      </c>
      <c r="Y62" s="3" t="s">
        <v>83</v>
      </c>
      <c r="Z62" s="3" t="s">
        <v>441</v>
      </c>
      <c r="AA62" s="3" t="s">
        <v>83</v>
      </c>
      <c r="AB62" s="3" t="s">
        <v>179</v>
      </c>
      <c r="AC62" s="3" t="s">
        <v>83</v>
      </c>
      <c r="AD62" s="3">
        <f>-(0.1 %)</f>
        <v>-1E-3</v>
      </c>
      <c r="AE62" s="3" t="s">
        <v>86</v>
      </c>
      <c r="AF62" s="3" t="s">
        <v>136</v>
      </c>
      <c r="AG62" s="3" t="s">
        <v>83</v>
      </c>
      <c r="AH62" s="3" t="s">
        <v>118</v>
      </c>
      <c r="AI62" s="3" t="s">
        <v>83</v>
      </c>
      <c r="AJ62" s="3" t="s">
        <v>137</v>
      </c>
      <c r="AK62" s="3" t="s">
        <v>137</v>
      </c>
      <c r="AL62" s="3" t="s">
        <v>525</v>
      </c>
      <c r="AM62" s="3" t="s">
        <v>525</v>
      </c>
      <c r="AN62" s="3" t="s">
        <v>179</v>
      </c>
      <c r="AO62" s="3" t="s">
        <v>179</v>
      </c>
      <c r="AP62" s="3" t="s">
        <v>86</v>
      </c>
      <c r="AQ62" s="3" t="s">
        <v>86</v>
      </c>
      <c r="AR62" s="3" t="s">
        <v>106</v>
      </c>
      <c r="AS62" s="3" t="s">
        <v>106</v>
      </c>
      <c r="AT62" s="3" t="s">
        <v>139</v>
      </c>
      <c r="AU62" s="3" t="s">
        <v>139</v>
      </c>
      <c r="AV62" s="8">
        <v>0</v>
      </c>
      <c r="AW62" s="8">
        <v>0</v>
      </c>
      <c r="AX62" s="8">
        <v>0.02</v>
      </c>
      <c r="AY62" s="8">
        <v>0.15</v>
      </c>
      <c r="AZ62" s="2"/>
    </row>
    <row r="63" spans="4:52" x14ac:dyDescent="0.2">
      <c r="D63" s="1" t="s">
        <v>526</v>
      </c>
      <c r="E63" s="3" t="s">
        <v>76</v>
      </c>
      <c r="F63" s="3" t="s">
        <v>404</v>
      </c>
      <c r="G63" s="3" t="s">
        <v>89</v>
      </c>
      <c r="H63" s="2"/>
      <c r="I63" s="2"/>
      <c r="J63" s="2"/>
      <c r="K63" s="3" t="s">
        <v>79</v>
      </c>
      <c r="L63" s="3" t="s">
        <v>80</v>
      </c>
      <c r="M63" s="6">
        <v>0.80694444444444446</v>
      </c>
      <c r="N63" s="3" t="s">
        <v>527</v>
      </c>
      <c r="O63" s="3" t="s">
        <v>92</v>
      </c>
      <c r="P63" s="3" t="s">
        <v>82</v>
      </c>
      <c r="Q63" s="3" t="s">
        <v>83</v>
      </c>
      <c r="R63" s="3" t="s">
        <v>297</v>
      </c>
      <c r="S63" s="3" t="s">
        <v>83</v>
      </c>
      <c r="T63" s="3" t="s">
        <v>146</v>
      </c>
      <c r="U63" s="3" t="s">
        <v>83</v>
      </c>
      <c r="V63" s="3" t="s">
        <v>528</v>
      </c>
      <c r="W63" s="3" t="s">
        <v>86</v>
      </c>
      <c r="X63" s="3" t="s">
        <v>492</v>
      </c>
      <c r="Y63" s="3" t="s">
        <v>83</v>
      </c>
      <c r="Z63" s="3" t="s">
        <v>228</v>
      </c>
      <c r="AA63" s="3" t="s">
        <v>83</v>
      </c>
      <c r="AB63" s="3" t="s">
        <v>529</v>
      </c>
      <c r="AC63" s="3" t="s">
        <v>83</v>
      </c>
      <c r="AD63" s="3" t="s">
        <v>530</v>
      </c>
      <c r="AE63" s="3" t="s">
        <v>86</v>
      </c>
      <c r="AF63" s="3" t="s">
        <v>101</v>
      </c>
      <c r="AG63" s="3" t="s">
        <v>83</v>
      </c>
      <c r="AH63" s="3" t="s">
        <v>155</v>
      </c>
      <c r="AI63" s="3" t="s">
        <v>83</v>
      </c>
      <c r="AJ63" s="3" t="s">
        <v>163</v>
      </c>
      <c r="AK63" s="3" t="s">
        <v>163</v>
      </c>
      <c r="AL63" s="3" t="s">
        <v>228</v>
      </c>
      <c r="AM63" s="3" t="s">
        <v>228</v>
      </c>
      <c r="AN63" s="3" t="s">
        <v>112</v>
      </c>
      <c r="AO63" s="3" t="s">
        <v>112</v>
      </c>
      <c r="AP63" s="3" t="s">
        <v>86</v>
      </c>
      <c r="AQ63" s="3" t="s">
        <v>86</v>
      </c>
      <c r="AR63" s="3" t="s">
        <v>106</v>
      </c>
      <c r="AS63" s="3" t="s">
        <v>106</v>
      </c>
      <c r="AT63" s="3" t="s">
        <v>139</v>
      </c>
      <c r="AU63" s="3" t="s">
        <v>139</v>
      </c>
      <c r="AV63" s="8">
        <v>0</v>
      </c>
      <c r="AW63" s="8">
        <v>0.01</v>
      </c>
      <c r="AX63" s="8">
        <v>0.03</v>
      </c>
      <c r="AY63" s="8">
        <v>0.08</v>
      </c>
      <c r="AZ63" s="2"/>
    </row>
    <row r="64" spans="4:52" x14ac:dyDescent="0.2">
      <c r="D64" s="1" t="s">
        <v>531</v>
      </c>
      <c r="E64" s="3" t="s">
        <v>76</v>
      </c>
      <c r="F64" s="3" t="s">
        <v>532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0.80694444444444446</v>
      </c>
      <c r="N64" s="3" t="s">
        <v>533</v>
      </c>
      <c r="O64" s="3" t="s">
        <v>92</v>
      </c>
      <c r="P64" s="3" t="s">
        <v>332</v>
      </c>
      <c r="Q64" s="3" t="s">
        <v>83</v>
      </c>
      <c r="R64" s="3" t="s">
        <v>284</v>
      </c>
      <c r="S64" s="3" t="s">
        <v>83</v>
      </c>
      <c r="T64" s="3" t="s">
        <v>186</v>
      </c>
      <c r="U64" s="3" t="s">
        <v>83</v>
      </c>
      <c r="V64" s="3">
        <f>-(0.12 %)</f>
        <v>-1.1999999999999999E-3</v>
      </c>
      <c r="W64" s="3" t="s">
        <v>86</v>
      </c>
      <c r="X64" s="3" t="s">
        <v>534</v>
      </c>
      <c r="Y64" s="3" t="s">
        <v>83</v>
      </c>
      <c r="Z64" s="3" t="s">
        <v>460</v>
      </c>
      <c r="AA64" s="3" t="s">
        <v>83</v>
      </c>
      <c r="AB64" s="3" t="s">
        <v>186</v>
      </c>
      <c r="AC64" s="3" t="s">
        <v>83</v>
      </c>
      <c r="AD64" s="3">
        <f>-(0.04 %)</f>
        <v>-4.0000000000000002E-4</v>
      </c>
      <c r="AE64" s="3" t="s">
        <v>86</v>
      </c>
      <c r="AF64" s="3" t="s">
        <v>101</v>
      </c>
      <c r="AG64" s="3" t="s">
        <v>83</v>
      </c>
      <c r="AH64" s="3" t="s">
        <v>155</v>
      </c>
      <c r="AI64" s="3" t="s">
        <v>83</v>
      </c>
      <c r="AJ64" s="3" t="s">
        <v>157</v>
      </c>
      <c r="AK64" s="3" t="s">
        <v>157</v>
      </c>
      <c r="AL64" s="3" t="s">
        <v>284</v>
      </c>
      <c r="AM64" s="3" t="s">
        <v>284</v>
      </c>
      <c r="AN64" s="3" t="s">
        <v>186</v>
      </c>
      <c r="AO64" s="3" t="s">
        <v>186</v>
      </c>
      <c r="AP64" s="3" t="s">
        <v>86</v>
      </c>
      <c r="AQ64" s="3" t="s">
        <v>86</v>
      </c>
      <c r="AR64" s="3" t="s">
        <v>106</v>
      </c>
      <c r="AS64" s="3" t="s">
        <v>106</v>
      </c>
      <c r="AT64" s="3" t="s">
        <v>139</v>
      </c>
      <c r="AU64" s="3" t="s">
        <v>139</v>
      </c>
      <c r="AV64" s="8">
        <v>0.03</v>
      </c>
      <c r="AW64" s="8">
        <v>0.03</v>
      </c>
      <c r="AX64" s="8">
        <v>0.04</v>
      </c>
      <c r="AY64" s="8">
        <v>0.12</v>
      </c>
      <c r="AZ64" s="2"/>
    </row>
    <row r="65" spans="4:52" x14ac:dyDescent="0.2">
      <c r="D65" s="1" t="s">
        <v>535</v>
      </c>
      <c r="E65" s="3" t="s">
        <v>76</v>
      </c>
      <c r="F65" s="3" t="s">
        <v>536</v>
      </c>
      <c r="G65" s="3" t="s">
        <v>89</v>
      </c>
      <c r="H65" s="2"/>
      <c r="I65" s="2"/>
      <c r="J65" s="2"/>
      <c r="K65" s="3" t="s">
        <v>79</v>
      </c>
      <c r="L65" s="3" t="s">
        <v>80</v>
      </c>
      <c r="M65" s="6">
        <v>0.80694444444444446</v>
      </c>
      <c r="N65" s="3" t="s">
        <v>537</v>
      </c>
      <c r="O65" s="3" t="s">
        <v>92</v>
      </c>
      <c r="P65" s="3" t="s">
        <v>110</v>
      </c>
      <c r="Q65" s="3" t="s">
        <v>83</v>
      </c>
      <c r="R65" s="3" t="s">
        <v>525</v>
      </c>
      <c r="S65" s="3" t="s">
        <v>83</v>
      </c>
      <c r="T65" s="3" t="s">
        <v>186</v>
      </c>
      <c r="U65" s="3" t="s">
        <v>83</v>
      </c>
      <c r="V65" s="3" t="s">
        <v>86</v>
      </c>
      <c r="W65" s="3" t="s">
        <v>86</v>
      </c>
      <c r="X65" s="3" t="s">
        <v>492</v>
      </c>
      <c r="Y65" s="3" t="s">
        <v>83</v>
      </c>
      <c r="Z65" s="3" t="s">
        <v>85</v>
      </c>
      <c r="AA65" s="3" t="s">
        <v>83</v>
      </c>
      <c r="AB65" s="3" t="s">
        <v>186</v>
      </c>
      <c r="AC65" s="3" t="s">
        <v>83</v>
      </c>
      <c r="AD65" s="3" t="s">
        <v>86</v>
      </c>
      <c r="AE65" s="3" t="s">
        <v>86</v>
      </c>
      <c r="AF65" s="3" t="s">
        <v>101</v>
      </c>
      <c r="AG65" s="3" t="s">
        <v>83</v>
      </c>
      <c r="AH65" s="3" t="s">
        <v>155</v>
      </c>
      <c r="AI65" s="3" t="s">
        <v>83</v>
      </c>
      <c r="AJ65" s="3" t="s">
        <v>137</v>
      </c>
      <c r="AK65" s="3" t="s">
        <v>137</v>
      </c>
      <c r="AL65" s="3" t="s">
        <v>525</v>
      </c>
      <c r="AM65" s="3" t="s">
        <v>525</v>
      </c>
      <c r="AN65" s="3" t="s">
        <v>186</v>
      </c>
      <c r="AO65" s="3" t="s">
        <v>186</v>
      </c>
      <c r="AP65" s="3" t="s">
        <v>86</v>
      </c>
      <c r="AQ65" s="3" t="s">
        <v>86</v>
      </c>
      <c r="AR65" s="3" t="s">
        <v>106</v>
      </c>
      <c r="AS65" s="3" t="s">
        <v>106</v>
      </c>
      <c r="AT65" s="3" t="s">
        <v>139</v>
      </c>
      <c r="AU65" s="3" t="s">
        <v>139</v>
      </c>
      <c r="AV65" s="8">
        <v>0</v>
      </c>
      <c r="AW65" s="8">
        <v>0.01</v>
      </c>
      <c r="AX65" s="8">
        <v>0.03</v>
      </c>
      <c r="AY65" s="8">
        <v>0.13</v>
      </c>
      <c r="AZ65" s="2"/>
    </row>
    <row r="66" spans="4:52" x14ac:dyDescent="0.2">
      <c r="D66" s="1" t="s">
        <v>538</v>
      </c>
      <c r="E66" s="3" t="s">
        <v>76</v>
      </c>
      <c r="F66" s="3" t="s">
        <v>539</v>
      </c>
      <c r="G66" s="3" t="s">
        <v>130</v>
      </c>
      <c r="H66" s="2"/>
      <c r="I66" s="2"/>
      <c r="J66" s="2"/>
      <c r="K66" s="3" t="s">
        <v>79</v>
      </c>
      <c r="L66" s="3" t="s">
        <v>80</v>
      </c>
      <c r="M66" s="6">
        <v>0.80694444444444446</v>
      </c>
      <c r="N66" s="3" t="s">
        <v>540</v>
      </c>
      <c r="O66" s="3" t="s">
        <v>92</v>
      </c>
      <c r="P66" s="3" t="s">
        <v>110</v>
      </c>
      <c r="Q66" s="3" t="s">
        <v>83</v>
      </c>
      <c r="R66" s="3" t="s">
        <v>500</v>
      </c>
      <c r="S66" s="3" t="s">
        <v>83</v>
      </c>
      <c r="T66" s="3" t="s">
        <v>179</v>
      </c>
      <c r="U66" s="3" t="s">
        <v>83</v>
      </c>
      <c r="V66" s="3">
        <f>-(0.03 %)</f>
        <v>-2.9999999999999997E-4</v>
      </c>
      <c r="W66" s="3" t="s">
        <v>86</v>
      </c>
      <c r="X66" s="3" t="s">
        <v>82</v>
      </c>
      <c r="Y66" s="3" t="s">
        <v>83</v>
      </c>
      <c r="Z66" s="3" t="s">
        <v>500</v>
      </c>
      <c r="AA66" s="3" t="s">
        <v>83</v>
      </c>
      <c r="AB66" s="3" t="s">
        <v>357</v>
      </c>
      <c r="AC66" s="3" t="s">
        <v>83</v>
      </c>
      <c r="AD66" s="3" t="s">
        <v>86</v>
      </c>
      <c r="AE66" s="3" t="s">
        <v>86</v>
      </c>
      <c r="AF66" s="3" t="s">
        <v>136</v>
      </c>
      <c r="AG66" s="3" t="s">
        <v>83</v>
      </c>
      <c r="AH66" s="3" t="s">
        <v>118</v>
      </c>
      <c r="AI66" s="3" t="s">
        <v>83</v>
      </c>
      <c r="AJ66" s="3" t="s">
        <v>541</v>
      </c>
      <c r="AK66" s="3" t="s">
        <v>541</v>
      </c>
      <c r="AL66" s="3" t="s">
        <v>500</v>
      </c>
      <c r="AM66" s="3" t="s">
        <v>500</v>
      </c>
      <c r="AN66" s="3" t="s">
        <v>179</v>
      </c>
      <c r="AO66" s="3" t="s">
        <v>179</v>
      </c>
      <c r="AP66" s="3" t="s">
        <v>86</v>
      </c>
      <c r="AQ66" s="3" t="s">
        <v>86</v>
      </c>
      <c r="AR66" s="3" t="s">
        <v>106</v>
      </c>
      <c r="AS66" s="3" t="s">
        <v>106</v>
      </c>
      <c r="AT66" s="3" t="s">
        <v>139</v>
      </c>
      <c r="AU66" s="3" t="s">
        <v>139</v>
      </c>
      <c r="AV66" s="8">
        <v>0.04</v>
      </c>
      <c r="AW66" s="8">
        <v>0.05</v>
      </c>
      <c r="AX66" s="8">
        <v>7.0000000000000007E-2</v>
      </c>
      <c r="AY66" s="8">
        <v>0.35</v>
      </c>
      <c r="AZ66" s="2"/>
    </row>
    <row r="67" spans="4:52" x14ac:dyDescent="0.2">
      <c r="D67" s="1" t="s">
        <v>542</v>
      </c>
      <c r="E67" s="3" t="s">
        <v>76</v>
      </c>
      <c r="F67" s="3" t="s">
        <v>543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0.80694444444444446</v>
      </c>
      <c r="N67" s="3" t="s">
        <v>544</v>
      </c>
      <c r="O67" s="2"/>
      <c r="P67" s="3" t="s">
        <v>363</v>
      </c>
      <c r="Q67" s="3" t="s">
        <v>83</v>
      </c>
      <c r="R67" s="3" t="s">
        <v>388</v>
      </c>
      <c r="S67" s="3" t="s">
        <v>83</v>
      </c>
      <c r="T67" s="3" t="s">
        <v>179</v>
      </c>
      <c r="U67" s="3" t="s">
        <v>83</v>
      </c>
      <c r="V67" s="3" t="s">
        <v>86</v>
      </c>
      <c r="W67" s="3" t="s">
        <v>86</v>
      </c>
      <c r="X67" s="3" t="s">
        <v>545</v>
      </c>
      <c r="Y67" s="3" t="s">
        <v>83</v>
      </c>
      <c r="Z67" s="3" t="s">
        <v>388</v>
      </c>
      <c r="AA67" s="3" t="s">
        <v>83</v>
      </c>
      <c r="AB67" s="3" t="s">
        <v>194</v>
      </c>
      <c r="AC67" s="3" t="s">
        <v>83</v>
      </c>
      <c r="AD67" s="3" t="s">
        <v>86</v>
      </c>
      <c r="AE67" s="3" t="s">
        <v>86</v>
      </c>
      <c r="AF67" s="3" t="s">
        <v>101</v>
      </c>
      <c r="AG67" s="3" t="s">
        <v>83</v>
      </c>
      <c r="AH67" s="3" t="s">
        <v>314</v>
      </c>
      <c r="AI67" s="3" t="s">
        <v>83</v>
      </c>
      <c r="AJ67" s="3" t="s">
        <v>546</v>
      </c>
      <c r="AK67" s="3" t="s">
        <v>546</v>
      </c>
      <c r="AL67" s="3" t="s">
        <v>376</v>
      </c>
      <c r="AM67" s="3" t="s">
        <v>376</v>
      </c>
      <c r="AN67" s="3" t="s">
        <v>133</v>
      </c>
      <c r="AO67" s="3" t="s">
        <v>133</v>
      </c>
      <c r="AP67" s="3" t="s">
        <v>86</v>
      </c>
      <c r="AQ67" s="3" t="s">
        <v>86</v>
      </c>
      <c r="AR67" s="3" t="s">
        <v>106</v>
      </c>
      <c r="AS67" s="3" t="s">
        <v>106</v>
      </c>
      <c r="AT67" s="3" t="s">
        <v>519</v>
      </c>
      <c r="AU67" s="3" t="s">
        <v>519</v>
      </c>
      <c r="AV67" s="8">
        <v>0.01</v>
      </c>
      <c r="AW67" s="8">
        <v>0.01</v>
      </c>
      <c r="AX67" s="8">
        <v>0.02</v>
      </c>
      <c r="AY67" s="8">
        <v>0.14000000000000001</v>
      </c>
      <c r="AZ67" s="2"/>
    </row>
    <row r="68" spans="4:52" x14ac:dyDescent="0.2">
      <c r="D68" s="1" t="s">
        <v>547</v>
      </c>
      <c r="E68" s="3" t="s">
        <v>76</v>
      </c>
      <c r="F68" s="3" t="s">
        <v>548</v>
      </c>
      <c r="G68" s="3" t="s">
        <v>130</v>
      </c>
      <c r="H68" s="2"/>
      <c r="I68" s="2"/>
      <c r="J68" s="2"/>
      <c r="K68" s="3" t="s">
        <v>79</v>
      </c>
      <c r="L68" s="3" t="s">
        <v>80</v>
      </c>
      <c r="M68" s="6">
        <v>0.80763888888888891</v>
      </c>
      <c r="N68" s="3" t="s">
        <v>549</v>
      </c>
      <c r="O68" s="3" t="s">
        <v>92</v>
      </c>
      <c r="P68" s="3" t="s">
        <v>370</v>
      </c>
      <c r="Q68" s="3" t="s">
        <v>83</v>
      </c>
      <c r="R68" s="3" t="s">
        <v>550</v>
      </c>
      <c r="S68" s="3" t="s">
        <v>83</v>
      </c>
      <c r="T68" s="3" t="s">
        <v>179</v>
      </c>
      <c r="U68" s="3" t="s">
        <v>83</v>
      </c>
      <c r="V68" s="3">
        <f>-(0.06 %)</f>
        <v>-5.9999999999999995E-4</v>
      </c>
      <c r="W68" s="3" t="s">
        <v>86</v>
      </c>
      <c r="X68" s="3" t="s">
        <v>492</v>
      </c>
      <c r="Y68" s="3" t="s">
        <v>83</v>
      </c>
      <c r="Z68" s="3" t="s">
        <v>550</v>
      </c>
      <c r="AA68" s="3" t="s">
        <v>83</v>
      </c>
      <c r="AB68" s="3" t="s">
        <v>179</v>
      </c>
      <c r="AC68" s="3" t="s">
        <v>83</v>
      </c>
      <c r="AD68" s="3" t="s">
        <v>86</v>
      </c>
      <c r="AE68" s="3" t="s">
        <v>86</v>
      </c>
      <c r="AF68" s="3" t="s">
        <v>136</v>
      </c>
      <c r="AG68" s="3" t="s">
        <v>83</v>
      </c>
      <c r="AH68" s="3" t="s">
        <v>118</v>
      </c>
      <c r="AI68" s="3" t="s">
        <v>83</v>
      </c>
      <c r="AJ68" s="3" t="s">
        <v>541</v>
      </c>
      <c r="AK68" s="3" t="s">
        <v>541</v>
      </c>
      <c r="AL68" s="3" t="s">
        <v>550</v>
      </c>
      <c r="AM68" s="3" t="s">
        <v>550</v>
      </c>
      <c r="AN68" s="3" t="s">
        <v>179</v>
      </c>
      <c r="AO68" s="3" t="s">
        <v>179</v>
      </c>
      <c r="AP68" s="3" t="s">
        <v>86</v>
      </c>
      <c r="AQ68" s="3" t="s">
        <v>86</v>
      </c>
      <c r="AR68" s="3" t="s">
        <v>106</v>
      </c>
      <c r="AS68" s="3" t="s">
        <v>106</v>
      </c>
      <c r="AT68" s="3" t="s">
        <v>139</v>
      </c>
      <c r="AU68" s="3" t="s">
        <v>139</v>
      </c>
      <c r="AV68" s="8">
        <v>7.0000000000000007E-2</v>
      </c>
      <c r="AW68" s="8">
        <v>0.1</v>
      </c>
      <c r="AX68" s="8">
        <v>0.16</v>
      </c>
      <c r="AY68" s="8">
        <v>0.24</v>
      </c>
      <c r="AZ68" s="2"/>
    </row>
    <row r="69" spans="4:52" x14ac:dyDescent="0.2">
      <c r="D69" s="1" t="s">
        <v>551</v>
      </c>
      <c r="E69" s="3" t="s">
        <v>76</v>
      </c>
      <c r="F69" s="3" t="s">
        <v>552</v>
      </c>
      <c r="G69" s="3" t="s">
        <v>89</v>
      </c>
      <c r="H69" s="2"/>
      <c r="I69" s="2"/>
      <c r="J69" s="2"/>
      <c r="K69" s="3" t="s">
        <v>79</v>
      </c>
      <c r="L69" s="3" t="s">
        <v>161</v>
      </c>
      <c r="M69" s="6">
        <v>0.80833333333333324</v>
      </c>
      <c r="N69" s="3" t="s">
        <v>553</v>
      </c>
      <c r="O69" s="2"/>
      <c r="P69" s="3" t="s">
        <v>370</v>
      </c>
      <c r="Q69" s="3" t="s">
        <v>83</v>
      </c>
      <c r="R69" s="3" t="s">
        <v>388</v>
      </c>
      <c r="S69" s="3" t="s">
        <v>83</v>
      </c>
      <c r="T69" s="3" t="s">
        <v>186</v>
      </c>
      <c r="U69" s="3" t="s">
        <v>83</v>
      </c>
      <c r="V69" s="3" t="s">
        <v>554</v>
      </c>
      <c r="W69" s="3" t="s">
        <v>86</v>
      </c>
      <c r="X69" s="3" t="s">
        <v>279</v>
      </c>
      <c r="Y69" s="3" t="s">
        <v>83</v>
      </c>
      <c r="Z69" s="3" t="s">
        <v>376</v>
      </c>
      <c r="AA69" s="3" t="s">
        <v>83</v>
      </c>
      <c r="AB69" s="3" t="s">
        <v>186</v>
      </c>
      <c r="AC69" s="3" t="s">
        <v>83</v>
      </c>
      <c r="AD69" s="3" t="s">
        <v>86</v>
      </c>
      <c r="AE69" s="3" t="s">
        <v>86</v>
      </c>
      <c r="AF69" s="3" t="s">
        <v>101</v>
      </c>
      <c r="AG69" s="3" t="s">
        <v>83</v>
      </c>
      <c r="AH69" s="3" t="s">
        <v>155</v>
      </c>
      <c r="AI69" s="3" t="s">
        <v>83</v>
      </c>
      <c r="AJ69" s="3" t="s">
        <v>541</v>
      </c>
      <c r="AK69" s="3" t="s">
        <v>541</v>
      </c>
      <c r="AL69" s="3" t="s">
        <v>193</v>
      </c>
      <c r="AM69" s="3" t="s">
        <v>193</v>
      </c>
      <c r="AN69" s="3" t="s">
        <v>112</v>
      </c>
      <c r="AO69" s="3" t="s">
        <v>112</v>
      </c>
      <c r="AP69" s="3" t="s">
        <v>86</v>
      </c>
      <c r="AQ69" s="3" t="s">
        <v>86</v>
      </c>
      <c r="AR69" s="3" t="s">
        <v>106</v>
      </c>
      <c r="AS69" s="3" t="s">
        <v>106</v>
      </c>
      <c r="AT69" s="3" t="s">
        <v>139</v>
      </c>
      <c r="AU69" s="3" t="s">
        <v>139</v>
      </c>
      <c r="AV69" s="8">
        <v>0.05</v>
      </c>
      <c r="AW69" s="8">
        <v>0.06</v>
      </c>
      <c r="AX69" s="8">
        <v>0.09</v>
      </c>
      <c r="AY69" s="8">
        <v>0.21</v>
      </c>
      <c r="AZ69" s="2"/>
    </row>
    <row r="70" spans="4:52" x14ac:dyDescent="0.2">
      <c r="D70" s="1" t="s">
        <v>555</v>
      </c>
      <c r="E70" s="3" t="s">
        <v>76</v>
      </c>
      <c r="F70" s="3" t="s">
        <v>236</v>
      </c>
      <c r="G70" s="3" t="s">
        <v>78</v>
      </c>
      <c r="H70" s="2"/>
      <c r="I70" s="2"/>
      <c r="J70" s="2"/>
      <c r="K70" s="3" t="s">
        <v>79</v>
      </c>
      <c r="L70" s="3" t="s">
        <v>80</v>
      </c>
      <c r="M70" s="6">
        <v>0.80833333333333324</v>
      </c>
      <c r="N70" s="3" t="s">
        <v>556</v>
      </c>
      <c r="O70" s="2"/>
      <c r="P70" s="3" t="s">
        <v>83</v>
      </c>
      <c r="Q70" s="3" t="s">
        <v>83</v>
      </c>
      <c r="R70" s="3" t="s">
        <v>83</v>
      </c>
      <c r="S70" s="3" t="s">
        <v>83</v>
      </c>
      <c r="T70" s="3" t="s">
        <v>83</v>
      </c>
      <c r="U70" s="3" t="s">
        <v>83</v>
      </c>
      <c r="V70" s="3" t="s">
        <v>86</v>
      </c>
      <c r="W70" s="3" t="s">
        <v>86</v>
      </c>
      <c r="X70" s="3" t="s">
        <v>557</v>
      </c>
      <c r="Y70" s="3" t="s">
        <v>83</v>
      </c>
      <c r="Z70" s="3" t="s">
        <v>558</v>
      </c>
      <c r="AA70" s="3" t="s">
        <v>83</v>
      </c>
      <c r="AB70" s="3" t="s">
        <v>186</v>
      </c>
      <c r="AC70" s="3" t="s">
        <v>83</v>
      </c>
      <c r="AD70" s="3" t="s">
        <v>86</v>
      </c>
      <c r="AE70" s="3" t="s">
        <v>86</v>
      </c>
      <c r="AF70" s="3" t="s">
        <v>290</v>
      </c>
      <c r="AG70" s="3" t="s">
        <v>83</v>
      </c>
      <c r="AH70" s="3" t="s">
        <v>559</v>
      </c>
      <c r="AI70" s="3" t="s">
        <v>83</v>
      </c>
      <c r="AJ70" s="3" t="s">
        <v>294</v>
      </c>
      <c r="AK70" s="3" t="s">
        <v>294</v>
      </c>
      <c r="AL70" s="3" t="s">
        <v>105</v>
      </c>
      <c r="AM70" s="3" t="s">
        <v>105</v>
      </c>
      <c r="AN70" s="3" t="s">
        <v>347</v>
      </c>
      <c r="AO70" s="3" t="s">
        <v>347</v>
      </c>
      <c r="AP70" s="3" t="s">
        <v>86</v>
      </c>
      <c r="AQ70" s="3" t="s">
        <v>86</v>
      </c>
      <c r="AR70" s="3" t="s">
        <v>264</v>
      </c>
      <c r="AS70" s="3" t="s">
        <v>264</v>
      </c>
      <c r="AT70" s="3" t="s">
        <v>83</v>
      </c>
      <c r="AU70" s="3" t="s">
        <v>83</v>
      </c>
      <c r="AV70" s="8">
        <v>0</v>
      </c>
      <c r="AW70" s="8">
        <v>0.01</v>
      </c>
      <c r="AX70" s="8">
        <v>0.04</v>
      </c>
      <c r="AY70" s="8">
        <v>0.24</v>
      </c>
      <c r="AZ70" s="2"/>
    </row>
    <row r="71" spans="4:52" x14ac:dyDescent="0.2">
      <c r="D71" s="1" t="s">
        <v>560</v>
      </c>
      <c r="E71" s="3" t="s">
        <v>76</v>
      </c>
      <c r="F71" s="3" t="s">
        <v>561</v>
      </c>
      <c r="G71" s="3" t="s">
        <v>89</v>
      </c>
      <c r="H71" s="2"/>
      <c r="I71" s="2"/>
      <c r="J71" s="2"/>
      <c r="K71" s="3" t="s">
        <v>79</v>
      </c>
      <c r="L71" s="3" t="s">
        <v>80</v>
      </c>
      <c r="M71" s="6">
        <v>0.80833333333333324</v>
      </c>
      <c r="N71" s="3" t="s">
        <v>562</v>
      </c>
      <c r="O71" s="2"/>
      <c r="P71" s="3" t="s">
        <v>82</v>
      </c>
      <c r="Q71" s="3" t="s">
        <v>83</v>
      </c>
      <c r="R71" s="3" t="s">
        <v>145</v>
      </c>
      <c r="S71" s="3" t="s">
        <v>83</v>
      </c>
      <c r="T71" s="3" t="s">
        <v>179</v>
      </c>
      <c r="U71" s="3" t="s">
        <v>83</v>
      </c>
      <c r="V71" s="3">
        <f>-(0.1 %)</f>
        <v>-1E-3</v>
      </c>
      <c r="W71" s="3" t="s">
        <v>86</v>
      </c>
      <c r="X71" s="3" t="s">
        <v>451</v>
      </c>
      <c r="Y71" s="3" t="s">
        <v>83</v>
      </c>
      <c r="Z71" s="3" t="s">
        <v>440</v>
      </c>
      <c r="AA71" s="3" t="s">
        <v>83</v>
      </c>
      <c r="AB71" s="3" t="s">
        <v>179</v>
      </c>
      <c r="AC71" s="3" t="s">
        <v>83</v>
      </c>
      <c r="AD71" s="3">
        <f>-(0.02 %)</f>
        <v>-2.0000000000000001E-4</v>
      </c>
      <c r="AE71" s="3" t="s">
        <v>86</v>
      </c>
      <c r="AF71" s="3" t="s">
        <v>101</v>
      </c>
      <c r="AG71" s="3" t="s">
        <v>83</v>
      </c>
      <c r="AH71" s="3" t="s">
        <v>155</v>
      </c>
      <c r="AI71" s="3" t="s">
        <v>83</v>
      </c>
      <c r="AJ71" s="3" t="s">
        <v>492</v>
      </c>
      <c r="AK71" s="3" t="s">
        <v>492</v>
      </c>
      <c r="AL71" s="3" t="s">
        <v>558</v>
      </c>
      <c r="AM71" s="3" t="s">
        <v>558</v>
      </c>
      <c r="AN71" s="3" t="s">
        <v>179</v>
      </c>
      <c r="AO71" s="3" t="s">
        <v>179</v>
      </c>
      <c r="AP71" s="3" t="s">
        <v>86</v>
      </c>
      <c r="AQ71" s="3" t="s">
        <v>86</v>
      </c>
      <c r="AR71" s="3" t="s">
        <v>106</v>
      </c>
      <c r="AS71" s="3" t="s">
        <v>106</v>
      </c>
      <c r="AT71" s="3" t="s">
        <v>107</v>
      </c>
      <c r="AU71" s="3" t="s">
        <v>107</v>
      </c>
      <c r="AV71" s="8">
        <v>0.03</v>
      </c>
      <c r="AW71" s="8">
        <v>0.04</v>
      </c>
      <c r="AX71" s="8">
        <v>0.05</v>
      </c>
      <c r="AY71" s="8">
        <v>0.22</v>
      </c>
      <c r="AZ71" s="2"/>
    </row>
    <row r="72" spans="4:52" x14ac:dyDescent="0.2">
      <c r="D72" s="1" t="s">
        <v>563</v>
      </c>
      <c r="E72" s="3" t="s">
        <v>76</v>
      </c>
      <c r="F72" s="3" t="s">
        <v>564</v>
      </c>
      <c r="G72" s="3" t="s">
        <v>89</v>
      </c>
      <c r="H72" s="2"/>
      <c r="I72" s="2"/>
      <c r="J72" s="2"/>
      <c r="K72" s="3" t="s">
        <v>79</v>
      </c>
      <c r="L72" s="3" t="s">
        <v>80</v>
      </c>
      <c r="M72" s="6">
        <v>0.80833333333333324</v>
      </c>
      <c r="N72" s="3" t="s">
        <v>565</v>
      </c>
      <c r="O72" s="3" t="s">
        <v>92</v>
      </c>
      <c r="P72" s="3" t="s">
        <v>566</v>
      </c>
      <c r="Q72" s="3" t="s">
        <v>103</v>
      </c>
      <c r="R72" s="3" t="s">
        <v>567</v>
      </c>
      <c r="S72" s="3" t="s">
        <v>228</v>
      </c>
      <c r="T72" s="3" t="s">
        <v>558</v>
      </c>
      <c r="U72" s="3" t="s">
        <v>144</v>
      </c>
      <c r="V72" s="3">
        <f>-(0.08 %)</f>
        <v>-8.0000000000000004E-4</v>
      </c>
      <c r="W72" s="3" t="s">
        <v>568</v>
      </c>
      <c r="X72" s="3" t="s">
        <v>569</v>
      </c>
      <c r="Y72" s="3" t="s">
        <v>570</v>
      </c>
      <c r="Z72" s="3" t="s">
        <v>166</v>
      </c>
      <c r="AA72" s="3" t="s">
        <v>125</v>
      </c>
      <c r="AB72" s="3" t="s">
        <v>263</v>
      </c>
      <c r="AC72" s="3" t="s">
        <v>288</v>
      </c>
      <c r="AD72" s="3" t="s">
        <v>86</v>
      </c>
      <c r="AE72" s="3" t="s">
        <v>571</v>
      </c>
      <c r="AF72" s="3" t="s">
        <v>83</v>
      </c>
      <c r="AG72" s="3" t="s">
        <v>117</v>
      </c>
      <c r="AH72" s="3" t="s">
        <v>139</v>
      </c>
      <c r="AI72" s="3" t="s">
        <v>572</v>
      </c>
      <c r="AJ72" s="3" t="s">
        <v>573</v>
      </c>
      <c r="AK72" s="3" t="s">
        <v>573</v>
      </c>
      <c r="AL72" s="3" t="s">
        <v>574</v>
      </c>
      <c r="AM72" s="3" t="s">
        <v>574</v>
      </c>
      <c r="AN72" s="3" t="s">
        <v>575</v>
      </c>
      <c r="AO72" s="3" t="s">
        <v>575</v>
      </c>
      <c r="AP72" s="3" t="s">
        <v>86</v>
      </c>
      <c r="AQ72" s="3" t="s">
        <v>86</v>
      </c>
      <c r="AR72" s="3" t="s">
        <v>264</v>
      </c>
      <c r="AS72" s="3" t="s">
        <v>264</v>
      </c>
      <c r="AT72" s="3" t="s">
        <v>83</v>
      </c>
      <c r="AU72" s="3" t="s">
        <v>83</v>
      </c>
      <c r="AV72" s="8">
        <v>0.01</v>
      </c>
      <c r="AW72" s="8">
        <v>0.01</v>
      </c>
      <c r="AX72" s="8">
        <v>0.02</v>
      </c>
      <c r="AY72" s="8">
        <v>0.17</v>
      </c>
      <c r="AZ72" s="2"/>
    </row>
    <row r="73" spans="4:52" x14ac:dyDescent="0.2">
      <c r="D73" s="1" t="s">
        <v>576</v>
      </c>
      <c r="E73" s="3" t="s">
        <v>76</v>
      </c>
      <c r="F73" s="3" t="s">
        <v>577</v>
      </c>
      <c r="G73" s="3" t="s">
        <v>89</v>
      </c>
      <c r="H73" s="2"/>
      <c r="I73" s="2"/>
      <c r="J73" s="2"/>
      <c r="K73" s="3" t="s">
        <v>79</v>
      </c>
      <c r="L73" s="3" t="s">
        <v>80</v>
      </c>
      <c r="M73" s="6">
        <v>0.80833333333333324</v>
      </c>
      <c r="N73" s="3" t="s">
        <v>578</v>
      </c>
      <c r="O73" s="2"/>
      <c r="P73" s="3" t="s">
        <v>82</v>
      </c>
      <c r="Q73" s="3" t="s">
        <v>83</v>
      </c>
      <c r="R73" s="3" t="s">
        <v>387</v>
      </c>
      <c r="S73" s="3" t="s">
        <v>83</v>
      </c>
      <c r="T73" s="3" t="s">
        <v>186</v>
      </c>
      <c r="U73" s="3" t="s">
        <v>83</v>
      </c>
      <c r="V73" s="3">
        <f>-(1.2 %)</f>
        <v>-1.2E-2</v>
      </c>
      <c r="W73" s="3" t="s">
        <v>86</v>
      </c>
      <c r="X73" s="3" t="s">
        <v>220</v>
      </c>
      <c r="Y73" s="3" t="s">
        <v>83</v>
      </c>
      <c r="Z73" s="3" t="s">
        <v>387</v>
      </c>
      <c r="AA73" s="3" t="s">
        <v>83</v>
      </c>
      <c r="AB73" s="3" t="s">
        <v>186</v>
      </c>
      <c r="AC73" s="3" t="s">
        <v>83</v>
      </c>
      <c r="AD73" s="3" t="s">
        <v>579</v>
      </c>
      <c r="AE73" s="3" t="s">
        <v>86</v>
      </c>
      <c r="AF73" s="3" t="s">
        <v>136</v>
      </c>
      <c r="AG73" s="3" t="s">
        <v>83</v>
      </c>
      <c r="AH73" s="3" t="s">
        <v>118</v>
      </c>
      <c r="AI73" s="3" t="s">
        <v>83</v>
      </c>
      <c r="AJ73" s="3" t="s">
        <v>248</v>
      </c>
      <c r="AK73" s="3" t="s">
        <v>248</v>
      </c>
      <c r="AL73" s="3" t="s">
        <v>387</v>
      </c>
      <c r="AM73" s="3" t="s">
        <v>387</v>
      </c>
      <c r="AN73" s="3" t="s">
        <v>186</v>
      </c>
      <c r="AO73" s="3" t="s">
        <v>186</v>
      </c>
      <c r="AP73" s="3" t="s">
        <v>86</v>
      </c>
      <c r="AQ73" s="3" t="s">
        <v>86</v>
      </c>
      <c r="AR73" s="3" t="s">
        <v>106</v>
      </c>
      <c r="AS73" s="3" t="s">
        <v>106</v>
      </c>
      <c r="AT73" s="3" t="s">
        <v>139</v>
      </c>
      <c r="AU73" s="3" t="s">
        <v>139</v>
      </c>
      <c r="AV73" s="8">
        <v>0.04</v>
      </c>
      <c r="AW73" s="8">
        <v>7.0000000000000007E-2</v>
      </c>
      <c r="AX73" s="8">
        <v>0.12</v>
      </c>
      <c r="AY73" s="8">
        <v>0.34</v>
      </c>
      <c r="AZ73" s="2"/>
    </row>
    <row r="74" spans="4:52" x14ac:dyDescent="0.2">
      <c r="D74" s="1" t="s">
        <v>580</v>
      </c>
      <c r="E74" s="3" t="s">
        <v>76</v>
      </c>
      <c r="F74" s="3" t="s">
        <v>581</v>
      </c>
      <c r="G74" s="3" t="s">
        <v>130</v>
      </c>
      <c r="H74" s="2"/>
      <c r="I74" s="2"/>
      <c r="J74" s="2"/>
      <c r="K74" s="3" t="s">
        <v>79</v>
      </c>
      <c r="L74" s="3" t="s">
        <v>80</v>
      </c>
      <c r="M74" s="6">
        <v>0.80833333333333324</v>
      </c>
      <c r="N74" s="3" t="s">
        <v>582</v>
      </c>
      <c r="O74" s="3" t="s">
        <v>92</v>
      </c>
      <c r="P74" s="3" t="s">
        <v>82</v>
      </c>
      <c r="Q74" s="3" t="s">
        <v>83</v>
      </c>
      <c r="R74" s="3" t="s">
        <v>490</v>
      </c>
      <c r="S74" s="3" t="s">
        <v>83</v>
      </c>
      <c r="T74" s="3" t="s">
        <v>179</v>
      </c>
      <c r="U74" s="3" t="s">
        <v>83</v>
      </c>
      <c r="V74" s="3">
        <f>-(0.04 %)</f>
        <v>-4.0000000000000002E-4</v>
      </c>
      <c r="W74" s="3" t="s">
        <v>86</v>
      </c>
      <c r="X74" s="3" t="s">
        <v>165</v>
      </c>
      <c r="Y74" s="3" t="s">
        <v>83</v>
      </c>
      <c r="Z74" s="3" t="s">
        <v>331</v>
      </c>
      <c r="AA74" s="3" t="s">
        <v>83</v>
      </c>
      <c r="AB74" s="3" t="s">
        <v>179</v>
      </c>
      <c r="AC74" s="3" t="s">
        <v>83</v>
      </c>
      <c r="AD74" s="3">
        <f>-(0.02 %)</f>
        <v>-2.0000000000000001E-4</v>
      </c>
      <c r="AE74" s="3" t="s">
        <v>86</v>
      </c>
      <c r="AF74" s="3" t="s">
        <v>136</v>
      </c>
      <c r="AG74" s="3" t="s">
        <v>83</v>
      </c>
      <c r="AH74" s="3" t="s">
        <v>118</v>
      </c>
      <c r="AI74" s="3" t="s">
        <v>83</v>
      </c>
      <c r="AJ74" s="3" t="s">
        <v>541</v>
      </c>
      <c r="AK74" s="3" t="s">
        <v>541</v>
      </c>
      <c r="AL74" s="3" t="s">
        <v>490</v>
      </c>
      <c r="AM74" s="3" t="s">
        <v>490</v>
      </c>
      <c r="AN74" s="3" t="s">
        <v>179</v>
      </c>
      <c r="AO74" s="3" t="s">
        <v>179</v>
      </c>
      <c r="AP74" s="3" t="s">
        <v>86</v>
      </c>
      <c r="AQ74" s="3" t="s">
        <v>86</v>
      </c>
      <c r="AR74" s="3" t="s">
        <v>106</v>
      </c>
      <c r="AS74" s="3" t="s">
        <v>106</v>
      </c>
      <c r="AT74" s="3" t="s">
        <v>139</v>
      </c>
      <c r="AU74" s="3" t="s">
        <v>139</v>
      </c>
      <c r="AV74" s="8">
        <v>0</v>
      </c>
      <c r="AW74" s="8">
        <v>0</v>
      </c>
      <c r="AX74" s="8">
        <v>0.01</v>
      </c>
      <c r="AY74" s="8">
        <v>0.04</v>
      </c>
      <c r="AZ74" s="2"/>
    </row>
    <row r="75" spans="4:52" x14ac:dyDescent="0.2">
      <c r="D75" s="1" t="s">
        <v>583</v>
      </c>
      <c r="E75" s="3" t="s">
        <v>76</v>
      </c>
      <c r="F75" s="3" t="s">
        <v>584</v>
      </c>
      <c r="G75" s="3" t="s">
        <v>89</v>
      </c>
      <c r="H75" s="2"/>
      <c r="I75" s="2"/>
      <c r="J75" s="2"/>
      <c r="K75" s="3" t="s">
        <v>79</v>
      </c>
      <c r="L75" s="3" t="s">
        <v>80</v>
      </c>
      <c r="M75" s="6">
        <v>0.80833333333333324</v>
      </c>
      <c r="N75" s="3" t="s">
        <v>585</v>
      </c>
      <c r="O75" s="2"/>
      <c r="P75" s="3" t="s">
        <v>82</v>
      </c>
      <c r="Q75" s="3" t="s">
        <v>83</v>
      </c>
      <c r="R75" s="3" t="s">
        <v>372</v>
      </c>
      <c r="S75" s="3" t="s">
        <v>83</v>
      </c>
      <c r="T75" s="3" t="s">
        <v>121</v>
      </c>
      <c r="U75" s="3" t="s">
        <v>83</v>
      </c>
      <c r="V75" s="3" t="s">
        <v>86</v>
      </c>
      <c r="W75" s="3" t="s">
        <v>86</v>
      </c>
      <c r="X75" s="3" t="s">
        <v>586</v>
      </c>
      <c r="Y75" s="3" t="s">
        <v>83</v>
      </c>
      <c r="Z75" s="3" t="s">
        <v>343</v>
      </c>
      <c r="AA75" s="3" t="s">
        <v>83</v>
      </c>
      <c r="AB75" s="3" t="s">
        <v>133</v>
      </c>
      <c r="AC75" s="3" t="s">
        <v>83</v>
      </c>
      <c r="AD75" s="3" t="s">
        <v>86</v>
      </c>
      <c r="AE75" s="3" t="s">
        <v>86</v>
      </c>
      <c r="AF75" s="3" t="s">
        <v>101</v>
      </c>
      <c r="AG75" s="3" t="s">
        <v>83</v>
      </c>
      <c r="AH75" s="3" t="s">
        <v>155</v>
      </c>
      <c r="AI75" s="3" t="s">
        <v>83</v>
      </c>
      <c r="AJ75" s="3" t="s">
        <v>492</v>
      </c>
      <c r="AK75" s="3" t="s">
        <v>492</v>
      </c>
      <c r="AL75" s="3" t="s">
        <v>339</v>
      </c>
      <c r="AM75" s="3" t="s">
        <v>339</v>
      </c>
      <c r="AN75" s="3" t="s">
        <v>133</v>
      </c>
      <c r="AO75" s="3" t="s">
        <v>133</v>
      </c>
      <c r="AP75" s="3" t="s">
        <v>86</v>
      </c>
      <c r="AQ75" s="3" t="s">
        <v>86</v>
      </c>
      <c r="AR75" s="3" t="s">
        <v>106</v>
      </c>
      <c r="AS75" s="3" t="s">
        <v>106</v>
      </c>
      <c r="AT75" s="3" t="s">
        <v>107</v>
      </c>
      <c r="AU75" s="3" t="s">
        <v>107</v>
      </c>
      <c r="AV75" s="8">
        <v>0.13</v>
      </c>
      <c r="AW75" s="8">
        <v>0.16</v>
      </c>
      <c r="AX75" s="8">
        <v>0.2</v>
      </c>
      <c r="AY75" s="8">
        <v>0.52</v>
      </c>
      <c r="AZ75" s="2"/>
    </row>
    <row r="76" spans="4:52" x14ac:dyDescent="0.2">
      <c r="D76" s="1" t="s">
        <v>587</v>
      </c>
      <c r="E76" s="3" t="s">
        <v>76</v>
      </c>
      <c r="F76" s="3" t="s">
        <v>588</v>
      </c>
      <c r="G76" s="3" t="s">
        <v>130</v>
      </c>
      <c r="H76" s="2"/>
      <c r="I76" s="2"/>
      <c r="J76" s="2"/>
      <c r="K76" s="3" t="s">
        <v>79</v>
      </c>
      <c r="L76" s="3" t="s">
        <v>80</v>
      </c>
      <c r="M76" s="6">
        <v>0.80833333333333324</v>
      </c>
      <c r="N76" s="3" t="s">
        <v>589</v>
      </c>
      <c r="O76" s="3" t="s">
        <v>92</v>
      </c>
      <c r="P76" s="3" t="s">
        <v>82</v>
      </c>
      <c r="Q76" s="3" t="s">
        <v>83</v>
      </c>
      <c r="R76" s="3" t="s">
        <v>343</v>
      </c>
      <c r="S76" s="3" t="s">
        <v>83</v>
      </c>
      <c r="T76" s="3" t="s">
        <v>133</v>
      </c>
      <c r="U76" s="3" t="s">
        <v>83</v>
      </c>
      <c r="V76" s="3">
        <f>-(0.01 %)</f>
        <v>-1E-4</v>
      </c>
      <c r="W76" s="3" t="s">
        <v>86</v>
      </c>
      <c r="X76" s="3" t="s">
        <v>412</v>
      </c>
      <c r="Y76" s="3" t="s">
        <v>83</v>
      </c>
      <c r="Z76" s="3" t="s">
        <v>339</v>
      </c>
      <c r="AA76" s="3" t="s">
        <v>83</v>
      </c>
      <c r="AB76" s="3" t="s">
        <v>186</v>
      </c>
      <c r="AC76" s="3" t="s">
        <v>83</v>
      </c>
      <c r="AD76" s="3">
        <f>-(0.02 %)</f>
        <v>-2.0000000000000001E-4</v>
      </c>
      <c r="AE76" s="3" t="s">
        <v>86</v>
      </c>
      <c r="AF76" s="3" t="s">
        <v>136</v>
      </c>
      <c r="AG76" s="3" t="s">
        <v>83</v>
      </c>
      <c r="AH76" s="3" t="s">
        <v>118</v>
      </c>
      <c r="AI76" s="3" t="s">
        <v>83</v>
      </c>
      <c r="AJ76" s="3" t="s">
        <v>248</v>
      </c>
      <c r="AK76" s="3" t="s">
        <v>248</v>
      </c>
      <c r="AL76" s="3" t="s">
        <v>310</v>
      </c>
      <c r="AM76" s="3" t="s">
        <v>310</v>
      </c>
      <c r="AN76" s="3" t="s">
        <v>186</v>
      </c>
      <c r="AO76" s="3" t="s">
        <v>186</v>
      </c>
      <c r="AP76" s="3" t="s">
        <v>86</v>
      </c>
      <c r="AQ76" s="3" t="s">
        <v>86</v>
      </c>
      <c r="AR76" s="3" t="s">
        <v>106</v>
      </c>
      <c r="AS76" s="3" t="s">
        <v>106</v>
      </c>
      <c r="AT76" s="3" t="s">
        <v>139</v>
      </c>
      <c r="AU76" s="3" t="s">
        <v>139</v>
      </c>
      <c r="AV76" s="8">
        <v>0.01</v>
      </c>
      <c r="AW76" s="8">
        <v>0.03</v>
      </c>
      <c r="AX76" s="8">
        <v>0.06</v>
      </c>
      <c r="AY76" s="8">
        <v>0.45</v>
      </c>
      <c r="AZ76" s="2"/>
    </row>
    <row r="77" spans="4:52" x14ac:dyDescent="0.2">
      <c r="D77" s="1" t="s">
        <v>590</v>
      </c>
      <c r="E77" s="3" t="s">
        <v>76</v>
      </c>
      <c r="F77" s="3" t="s">
        <v>591</v>
      </c>
      <c r="G77" s="3" t="s">
        <v>130</v>
      </c>
      <c r="H77" s="2"/>
      <c r="I77" s="2"/>
      <c r="J77" s="2"/>
      <c r="K77" s="3" t="s">
        <v>79</v>
      </c>
      <c r="L77" s="3" t="s">
        <v>80</v>
      </c>
      <c r="M77" s="6">
        <v>0.80833333333333324</v>
      </c>
      <c r="N77" s="3" t="s">
        <v>592</v>
      </c>
      <c r="O77" s="3" t="s">
        <v>92</v>
      </c>
      <c r="P77" s="3" t="s">
        <v>93</v>
      </c>
      <c r="Q77" s="3" t="s">
        <v>83</v>
      </c>
      <c r="R77" s="3" t="s">
        <v>216</v>
      </c>
      <c r="S77" s="3" t="s">
        <v>83</v>
      </c>
      <c r="T77" s="3" t="s">
        <v>179</v>
      </c>
      <c r="U77" s="3" t="s">
        <v>83</v>
      </c>
      <c r="V77" s="3" t="s">
        <v>86</v>
      </c>
      <c r="W77" s="3" t="s">
        <v>86</v>
      </c>
      <c r="X77" s="3" t="s">
        <v>341</v>
      </c>
      <c r="Y77" s="3" t="s">
        <v>83</v>
      </c>
      <c r="Z77" s="3" t="s">
        <v>216</v>
      </c>
      <c r="AA77" s="3" t="s">
        <v>83</v>
      </c>
      <c r="AB77" s="3" t="s">
        <v>179</v>
      </c>
      <c r="AC77" s="3" t="s">
        <v>83</v>
      </c>
      <c r="AD77" s="3">
        <f>-(0.04 %)</f>
        <v>-4.0000000000000002E-4</v>
      </c>
      <c r="AE77" s="3" t="s">
        <v>86</v>
      </c>
      <c r="AF77" s="3" t="s">
        <v>136</v>
      </c>
      <c r="AG77" s="3" t="s">
        <v>83</v>
      </c>
      <c r="AH77" s="3" t="s">
        <v>313</v>
      </c>
      <c r="AI77" s="3" t="s">
        <v>83</v>
      </c>
      <c r="AJ77" s="3" t="s">
        <v>248</v>
      </c>
      <c r="AK77" s="3" t="s">
        <v>248</v>
      </c>
      <c r="AL77" s="3" t="s">
        <v>498</v>
      </c>
      <c r="AM77" s="3" t="s">
        <v>498</v>
      </c>
      <c r="AN77" s="3" t="s">
        <v>179</v>
      </c>
      <c r="AO77" s="3" t="s">
        <v>179</v>
      </c>
      <c r="AP77" s="3" t="s">
        <v>86</v>
      </c>
      <c r="AQ77" s="3" t="s">
        <v>86</v>
      </c>
      <c r="AR77" s="3" t="s">
        <v>106</v>
      </c>
      <c r="AS77" s="3" t="s">
        <v>106</v>
      </c>
      <c r="AT77" s="3" t="s">
        <v>139</v>
      </c>
      <c r="AU77" s="3" t="s">
        <v>139</v>
      </c>
      <c r="AV77" s="8">
        <v>0.02</v>
      </c>
      <c r="AW77" s="8">
        <v>0.03</v>
      </c>
      <c r="AX77" s="8">
        <v>7.0000000000000007E-2</v>
      </c>
      <c r="AY77" s="8">
        <v>0.14000000000000001</v>
      </c>
      <c r="AZ77" s="2"/>
    </row>
    <row r="78" spans="4:52" x14ac:dyDescent="0.2">
      <c r="D78" s="1" t="s">
        <v>593</v>
      </c>
      <c r="E78" s="3" t="s">
        <v>76</v>
      </c>
      <c r="F78" s="3" t="s">
        <v>77</v>
      </c>
      <c r="G78" s="3" t="s">
        <v>89</v>
      </c>
      <c r="H78" s="2"/>
      <c r="I78" s="2"/>
      <c r="J78" s="2"/>
      <c r="K78" s="3" t="s">
        <v>79</v>
      </c>
      <c r="L78" s="3" t="s">
        <v>80</v>
      </c>
      <c r="M78" s="6">
        <v>0.80833333333333324</v>
      </c>
      <c r="N78" s="3" t="s">
        <v>594</v>
      </c>
      <c r="O78" s="3" t="s">
        <v>92</v>
      </c>
      <c r="P78" s="3" t="s">
        <v>595</v>
      </c>
      <c r="Q78" s="3" t="s">
        <v>83</v>
      </c>
      <c r="R78" s="3" t="s">
        <v>596</v>
      </c>
      <c r="S78" s="3" t="s">
        <v>83</v>
      </c>
      <c r="T78" s="3" t="s">
        <v>597</v>
      </c>
      <c r="U78" s="3" t="s">
        <v>83</v>
      </c>
      <c r="V78" s="3" t="s">
        <v>598</v>
      </c>
      <c r="W78" s="3" t="s">
        <v>86</v>
      </c>
      <c r="X78" s="3" t="s">
        <v>599</v>
      </c>
      <c r="Y78" s="3" t="s">
        <v>83</v>
      </c>
      <c r="Z78" s="3" t="s">
        <v>600</v>
      </c>
      <c r="AA78" s="3" t="s">
        <v>83</v>
      </c>
      <c r="AB78" s="3" t="s">
        <v>601</v>
      </c>
      <c r="AC78" s="3" t="s">
        <v>83</v>
      </c>
      <c r="AD78" s="3" t="s">
        <v>602</v>
      </c>
      <c r="AE78" s="3" t="s">
        <v>86</v>
      </c>
      <c r="AF78" s="3" t="s">
        <v>101</v>
      </c>
      <c r="AG78" s="3" t="s">
        <v>83</v>
      </c>
      <c r="AH78" s="3" t="s">
        <v>519</v>
      </c>
      <c r="AI78" s="3" t="s">
        <v>83</v>
      </c>
      <c r="AJ78" s="3" t="s">
        <v>167</v>
      </c>
      <c r="AK78" s="3" t="s">
        <v>167</v>
      </c>
      <c r="AL78" s="3" t="s">
        <v>603</v>
      </c>
      <c r="AM78" s="3" t="s">
        <v>603</v>
      </c>
      <c r="AN78" s="3" t="s">
        <v>604</v>
      </c>
      <c r="AO78" s="3" t="s">
        <v>604</v>
      </c>
      <c r="AP78" s="3" t="s">
        <v>86</v>
      </c>
      <c r="AQ78" s="3" t="s">
        <v>86</v>
      </c>
      <c r="AR78" s="3" t="s">
        <v>106</v>
      </c>
      <c r="AS78" s="3" t="s">
        <v>106</v>
      </c>
      <c r="AT78" s="3" t="s">
        <v>83</v>
      </c>
      <c r="AU78" s="3" t="s">
        <v>83</v>
      </c>
      <c r="AV78" s="8">
        <v>0.02</v>
      </c>
      <c r="AW78" s="8">
        <v>0.03</v>
      </c>
      <c r="AX78" s="8">
        <v>0.06</v>
      </c>
      <c r="AY78" s="8">
        <v>0.25</v>
      </c>
      <c r="AZ78" s="2"/>
    </row>
    <row r="79" spans="4:52" x14ac:dyDescent="0.2">
      <c r="D79" s="1" t="s">
        <v>606</v>
      </c>
      <c r="E79" s="3" t="s">
        <v>76</v>
      </c>
      <c r="F79" s="3" t="s">
        <v>607</v>
      </c>
      <c r="G79" s="3" t="s">
        <v>130</v>
      </c>
      <c r="H79" s="2"/>
      <c r="I79" s="2"/>
      <c r="J79" s="2"/>
      <c r="K79" s="3" t="s">
        <v>79</v>
      </c>
      <c r="L79" s="3" t="s">
        <v>80</v>
      </c>
      <c r="M79" s="6">
        <v>0.80902777777777779</v>
      </c>
      <c r="N79" s="3" t="s">
        <v>608</v>
      </c>
      <c r="O79" s="3" t="s">
        <v>92</v>
      </c>
      <c r="P79" s="3" t="s">
        <v>93</v>
      </c>
      <c r="Q79" s="3" t="s">
        <v>83</v>
      </c>
      <c r="R79" s="3" t="s">
        <v>609</v>
      </c>
      <c r="S79" s="3" t="s">
        <v>83</v>
      </c>
      <c r="T79" s="3" t="s">
        <v>179</v>
      </c>
      <c r="U79" s="3" t="s">
        <v>83</v>
      </c>
      <c r="V79" s="3" t="s">
        <v>86</v>
      </c>
      <c r="W79" s="3" t="s">
        <v>86</v>
      </c>
      <c r="X79" s="3" t="s">
        <v>165</v>
      </c>
      <c r="Y79" s="3" t="s">
        <v>83</v>
      </c>
      <c r="Z79" s="3" t="s">
        <v>609</v>
      </c>
      <c r="AA79" s="3" t="s">
        <v>83</v>
      </c>
      <c r="AB79" s="3" t="s">
        <v>357</v>
      </c>
      <c r="AC79" s="3" t="s">
        <v>83</v>
      </c>
      <c r="AD79" s="3" t="s">
        <v>86</v>
      </c>
      <c r="AE79" s="3" t="s">
        <v>86</v>
      </c>
      <c r="AF79" s="3" t="s">
        <v>101</v>
      </c>
      <c r="AG79" s="3" t="s">
        <v>83</v>
      </c>
      <c r="AH79" s="3" t="s">
        <v>118</v>
      </c>
      <c r="AI79" s="3" t="s">
        <v>83</v>
      </c>
      <c r="AJ79" s="3" t="s">
        <v>248</v>
      </c>
      <c r="AK79" s="3" t="s">
        <v>248</v>
      </c>
      <c r="AL79" s="3" t="s">
        <v>216</v>
      </c>
      <c r="AM79" s="3" t="s">
        <v>216</v>
      </c>
      <c r="AN79" s="3" t="s">
        <v>179</v>
      </c>
      <c r="AO79" s="3" t="s">
        <v>179</v>
      </c>
      <c r="AP79" s="3" t="s">
        <v>86</v>
      </c>
      <c r="AQ79" s="3" t="s">
        <v>86</v>
      </c>
      <c r="AR79" s="3" t="s">
        <v>106</v>
      </c>
      <c r="AS79" s="3" t="s">
        <v>106</v>
      </c>
      <c r="AT79" s="3" t="s">
        <v>139</v>
      </c>
      <c r="AU79" s="3" t="s">
        <v>139</v>
      </c>
      <c r="AV79" s="8">
        <v>0.02</v>
      </c>
      <c r="AW79" s="8">
        <v>0.03</v>
      </c>
      <c r="AX79" s="8">
        <v>0.05</v>
      </c>
      <c r="AY79" s="8">
        <v>0.28000000000000003</v>
      </c>
      <c r="AZ79" s="2"/>
    </row>
    <row r="80" spans="4:52" x14ac:dyDescent="0.2">
      <c r="D80" s="1" t="s">
        <v>610</v>
      </c>
      <c r="E80" s="3" t="s">
        <v>76</v>
      </c>
      <c r="F80" s="3" t="s">
        <v>611</v>
      </c>
      <c r="G80" s="3" t="s">
        <v>89</v>
      </c>
      <c r="H80" s="2"/>
      <c r="I80" s="2"/>
      <c r="J80" s="2"/>
      <c r="K80" s="3" t="s">
        <v>79</v>
      </c>
      <c r="L80" s="3" t="s">
        <v>80</v>
      </c>
      <c r="M80" s="6">
        <v>0.80902777777777779</v>
      </c>
      <c r="N80" s="3" t="s">
        <v>612</v>
      </c>
      <c r="O80" s="2"/>
      <c r="P80" s="3" t="s">
        <v>296</v>
      </c>
      <c r="Q80" s="3" t="s">
        <v>83</v>
      </c>
      <c r="R80" s="3" t="s">
        <v>168</v>
      </c>
      <c r="S80" s="3" t="s">
        <v>83</v>
      </c>
      <c r="T80" s="3" t="s">
        <v>529</v>
      </c>
      <c r="U80" s="3" t="s">
        <v>83</v>
      </c>
      <c r="V80" s="3" t="s">
        <v>613</v>
      </c>
      <c r="W80" s="3" t="s">
        <v>86</v>
      </c>
      <c r="X80" s="3" t="s">
        <v>408</v>
      </c>
      <c r="Y80" s="3" t="s">
        <v>83</v>
      </c>
      <c r="Z80" s="3" t="s">
        <v>310</v>
      </c>
      <c r="AA80" s="3" t="s">
        <v>83</v>
      </c>
      <c r="AB80" s="3" t="s">
        <v>179</v>
      </c>
      <c r="AC80" s="3" t="s">
        <v>83</v>
      </c>
      <c r="AD80" s="3" t="s">
        <v>614</v>
      </c>
      <c r="AE80" s="3" t="s">
        <v>86</v>
      </c>
      <c r="AF80" s="3" t="s">
        <v>101</v>
      </c>
      <c r="AG80" s="3" t="s">
        <v>83</v>
      </c>
      <c r="AH80" s="3" t="s">
        <v>118</v>
      </c>
      <c r="AI80" s="3" t="s">
        <v>83</v>
      </c>
      <c r="AJ80" s="3" t="s">
        <v>615</v>
      </c>
      <c r="AK80" s="3" t="s">
        <v>615</v>
      </c>
      <c r="AL80" s="3" t="s">
        <v>616</v>
      </c>
      <c r="AM80" s="3" t="s">
        <v>616</v>
      </c>
      <c r="AN80" s="3" t="s">
        <v>617</v>
      </c>
      <c r="AO80" s="3" t="s">
        <v>617</v>
      </c>
      <c r="AP80" s="3" t="s">
        <v>86</v>
      </c>
      <c r="AQ80" s="3" t="s">
        <v>86</v>
      </c>
      <c r="AR80" s="3" t="s">
        <v>264</v>
      </c>
      <c r="AS80" s="3" t="s">
        <v>264</v>
      </c>
      <c r="AT80" s="3" t="s">
        <v>83</v>
      </c>
      <c r="AU80" s="3" t="s">
        <v>83</v>
      </c>
      <c r="AV80" s="8">
        <v>0.01</v>
      </c>
      <c r="AW80" s="8">
        <v>0.01</v>
      </c>
      <c r="AX80" s="8">
        <v>0.03</v>
      </c>
      <c r="AY80" s="8">
        <v>0.22</v>
      </c>
      <c r="AZ80" s="2"/>
    </row>
    <row r="81" spans="4:52" x14ac:dyDescent="0.2">
      <c r="D81" s="4" t="s">
        <v>618</v>
      </c>
      <c r="E81" s="3" t="s">
        <v>76</v>
      </c>
      <c r="F81" s="3" t="s">
        <v>619</v>
      </c>
      <c r="G81" s="3" t="s">
        <v>89</v>
      </c>
      <c r="H81" s="2"/>
      <c r="I81" s="2"/>
      <c r="J81" s="2"/>
      <c r="K81" s="3" t="s">
        <v>79</v>
      </c>
      <c r="L81" s="3" t="s">
        <v>80</v>
      </c>
      <c r="M81" s="6">
        <v>0.80902777777777779</v>
      </c>
      <c r="N81" s="4" t="s">
        <v>620</v>
      </c>
      <c r="O81" s="2"/>
      <c r="P81" s="3" t="s">
        <v>621</v>
      </c>
      <c r="Q81" s="3" t="s">
        <v>83</v>
      </c>
      <c r="R81" s="3" t="s">
        <v>622</v>
      </c>
      <c r="S81" s="3" t="s">
        <v>83</v>
      </c>
      <c r="T81" s="3" t="s">
        <v>623</v>
      </c>
      <c r="U81" s="3" t="s">
        <v>83</v>
      </c>
      <c r="V81" s="3" t="s">
        <v>624</v>
      </c>
      <c r="W81" s="3" t="s">
        <v>86</v>
      </c>
      <c r="X81" s="3" t="s">
        <v>83</v>
      </c>
      <c r="Y81" s="3" t="s">
        <v>83</v>
      </c>
      <c r="Z81" s="3" t="s">
        <v>83</v>
      </c>
      <c r="AA81" s="3" t="s">
        <v>83</v>
      </c>
      <c r="AB81" s="3" t="s">
        <v>83</v>
      </c>
      <c r="AC81" s="3" t="s">
        <v>83</v>
      </c>
      <c r="AD81" s="3" t="s">
        <v>86</v>
      </c>
      <c r="AE81" s="3" t="s">
        <v>86</v>
      </c>
      <c r="AF81" s="3" t="s">
        <v>83</v>
      </c>
      <c r="AG81" s="3" t="s">
        <v>83</v>
      </c>
      <c r="AH81" s="3" t="s">
        <v>83</v>
      </c>
      <c r="AI81" s="3" t="s">
        <v>83</v>
      </c>
      <c r="AJ81" s="3" t="s">
        <v>268</v>
      </c>
      <c r="AK81" s="3" t="s">
        <v>268</v>
      </c>
      <c r="AL81" s="3" t="s">
        <v>625</v>
      </c>
      <c r="AM81" s="3" t="s">
        <v>625</v>
      </c>
      <c r="AN81" s="3" t="s">
        <v>626</v>
      </c>
      <c r="AO81" s="3" t="s">
        <v>626</v>
      </c>
      <c r="AP81" s="3" t="s">
        <v>86</v>
      </c>
      <c r="AQ81" s="3" t="s">
        <v>86</v>
      </c>
      <c r="AR81" s="3" t="s">
        <v>264</v>
      </c>
      <c r="AS81" s="3" t="s">
        <v>264</v>
      </c>
      <c r="AT81" s="3" t="s">
        <v>83</v>
      </c>
      <c r="AU81" s="3" t="s">
        <v>83</v>
      </c>
      <c r="AV81" s="8">
        <v>0.03</v>
      </c>
      <c r="AW81" s="8">
        <v>0.03</v>
      </c>
      <c r="AX81" s="8">
        <v>0.05</v>
      </c>
      <c r="AY81" s="8">
        <v>0.4</v>
      </c>
      <c r="AZ81" s="2"/>
    </row>
    <row r="82" spans="4:52" x14ac:dyDescent="0.2">
      <c r="D82" s="1" t="s">
        <v>627</v>
      </c>
      <c r="E82" s="3" t="s">
        <v>76</v>
      </c>
      <c r="F82" s="3" t="s">
        <v>628</v>
      </c>
      <c r="G82" s="3" t="s">
        <v>89</v>
      </c>
      <c r="H82" s="2"/>
      <c r="I82" s="2"/>
      <c r="J82" s="2"/>
      <c r="K82" s="3" t="s">
        <v>79</v>
      </c>
      <c r="L82" s="3" t="s">
        <v>80</v>
      </c>
      <c r="M82" s="6">
        <v>0.80902777777777779</v>
      </c>
      <c r="N82" s="3" t="s">
        <v>629</v>
      </c>
      <c r="O82" s="3" t="s">
        <v>92</v>
      </c>
      <c r="P82" s="3" t="s">
        <v>93</v>
      </c>
      <c r="Q82" s="3" t="s">
        <v>83</v>
      </c>
      <c r="R82" s="3" t="s">
        <v>630</v>
      </c>
      <c r="S82" s="3" t="s">
        <v>83</v>
      </c>
      <c r="T82" s="3" t="s">
        <v>186</v>
      </c>
      <c r="U82" s="3" t="s">
        <v>83</v>
      </c>
      <c r="V82" s="3" t="s">
        <v>631</v>
      </c>
      <c r="W82" s="3" t="s">
        <v>86</v>
      </c>
      <c r="X82" s="3" t="s">
        <v>632</v>
      </c>
      <c r="Y82" s="3" t="s">
        <v>83</v>
      </c>
      <c r="Z82" s="3" t="s">
        <v>630</v>
      </c>
      <c r="AA82" s="3" t="s">
        <v>83</v>
      </c>
      <c r="AB82" s="3" t="s">
        <v>186</v>
      </c>
      <c r="AC82" s="3" t="s">
        <v>83</v>
      </c>
      <c r="AD82" s="3" t="s">
        <v>633</v>
      </c>
      <c r="AE82" s="3" t="s">
        <v>86</v>
      </c>
      <c r="AF82" s="3" t="s">
        <v>290</v>
      </c>
      <c r="AG82" s="3" t="s">
        <v>83</v>
      </c>
      <c r="AH82" s="3" t="s">
        <v>155</v>
      </c>
      <c r="AI82" s="3" t="s">
        <v>83</v>
      </c>
      <c r="AJ82" s="3" t="s">
        <v>634</v>
      </c>
      <c r="AK82" s="3" t="s">
        <v>634</v>
      </c>
      <c r="AL82" s="3" t="s">
        <v>263</v>
      </c>
      <c r="AM82" s="3" t="s">
        <v>263</v>
      </c>
      <c r="AN82" s="3" t="s">
        <v>186</v>
      </c>
      <c r="AO82" s="3" t="s">
        <v>186</v>
      </c>
      <c r="AP82" s="3" t="s">
        <v>86</v>
      </c>
      <c r="AQ82" s="3" t="s">
        <v>86</v>
      </c>
      <c r="AR82" s="3" t="s">
        <v>106</v>
      </c>
      <c r="AS82" s="3" t="s">
        <v>106</v>
      </c>
      <c r="AT82" s="3" t="s">
        <v>139</v>
      </c>
      <c r="AU82" s="3" t="s">
        <v>139</v>
      </c>
      <c r="AV82" s="8">
        <v>0.01</v>
      </c>
      <c r="AW82" s="8">
        <v>0.04</v>
      </c>
      <c r="AX82" s="8">
        <v>7.0000000000000007E-2</v>
      </c>
      <c r="AY82" s="8">
        <v>0.4</v>
      </c>
      <c r="AZ82" s="2"/>
    </row>
    <row r="83" spans="4:52" x14ac:dyDescent="0.2">
      <c r="D83" s="1" t="s">
        <v>635</v>
      </c>
      <c r="E83" s="3" t="s">
        <v>76</v>
      </c>
      <c r="F83" s="3" t="s">
        <v>636</v>
      </c>
      <c r="G83" s="3" t="s">
        <v>89</v>
      </c>
      <c r="H83" s="2"/>
      <c r="I83" s="2"/>
      <c r="J83" s="2"/>
      <c r="K83" s="3" t="s">
        <v>79</v>
      </c>
      <c r="L83" s="3" t="s">
        <v>80</v>
      </c>
      <c r="M83" s="6">
        <v>0.80972222222222223</v>
      </c>
      <c r="N83" s="3" t="s">
        <v>637</v>
      </c>
      <c r="O83" s="2"/>
      <c r="P83" s="3" t="s">
        <v>93</v>
      </c>
      <c r="Q83" s="3" t="s">
        <v>83</v>
      </c>
      <c r="R83" s="3" t="s">
        <v>216</v>
      </c>
      <c r="S83" s="3" t="s">
        <v>83</v>
      </c>
      <c r="T83" s="3" t="s">
        <v>186</v>
      </c>
      <c r="U83" s="3" t="s">
        <v>83</v>
      </c>
      <c r="V83" s="3" t="s">
        <v>638</v>
      </c>
      <c r="W83" s="3" t="s">
        <v>86</v>
      </c>
      <c r="X83" s="3" t="s">
        <v>639</v>
      </c>
      <c r="Y83" s="3" t="s">
        <v>83</v>
      </c>
      <c r="Z83" s="3" t="s">
        <v>609</v>
      </c>
      <c r="AA83" s="3" t="s">
        <v>83</v>
      </c>
      <c r="AB83" s="3" t="s">
        <v>186</v>
      </c>
      <c r="AC83" s="3" t="s">
        <v>83</v>
      </c>
      <c r="AD83" s="3" t="s">
        <v>640</v>
      </c>
      <c r="AE83" s="3" t="s">
        <v>86</v>
      </c>
      <c r="AF83" s="3" t="s">
        <v>117</v>
      </c>
      <c r="AG83" s="3" t="s">
        <v>83</v>
      </c>
      <c r="AH83" s="3" t="s">
        <v>118</v>
      </c>
      <c r="AI83" s="3" t="s">
        <v>83</v>
      </c>
      <c r="AJ83" s="3" t="s">
        <v>190</v>
      </c>
      <c r="AK83" s="3" t="s">
        <v>190</v>
      </c>
      <c r="AL83" s="3" t="s">
        <v>498</v>
      </c>
      <c r="AM83" s="3" t="s">
        <v>498</v>
      </c>
      <c r="AN83" s="3" t="s">
        <v>186</v>
      </c>
      <c r="AO83" s="3" t="s">
        <v>186</v>
      </c>
      <c r="AP83" s="3" t="s">
        <v>86</v>
      </c>
      <c r="AQ83" s="3" t="s">
        <v>86</v>
      </c>
      <c r="AR83" s="3" t="s">
        <v>106</v>
      </c>
      <c r="AS83" s="3" t="s">
        <v>106</v>
      </c>
      <c r="AT83" s="3" t="s">
        <v>139</v>
      </c>
      <c r="AU83" s="3" t="s">
        <v>139</v>
      </c>
      <c r="AV83" s="8">
        <v>7.0000000000000007E-2</v>
      </c>
      <c r="AW83" s="8">
        <v>0.09</v>
      </c>
      <c r="AX83" s="8">
        <v>0.12</v>
      </c>
      <c r="AY83" s="8">
        <v>0.43</v>
      </c>
      <c r="AZ83" s="2"/>
    </row>
    <row r="84" spans="4:52" x14ac:dyDescent="0.2">
      <c r="D84" s="1" t="s">
        <v>641</v>
      </c>
      <c r="E84" s="3" t="s">
        <v>76</v>
      </c>
      <c r="F84" s="3" t="s">
        <v>88</v>
      </c>
      <c r="G84" s="3" t="s">
        <v>468</v>
      </c>
      <c r="H84" s="2"/>
      <c r="I84" s="2"/>
      <c r="J84" s="2"/>
      <c r="K84" s="3" t="s">
        <v>79</v>
      </c>
      <c r="L84" s="2"/>
      <c r="M84" s="6">
        <v>0.80972222222222223</v>
      </c>
      <c r="N84" s="3" t="s">
        <v>642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4:52" x14ac:dyDescent="0.2">
      <c r="D85" s="1" t="s">
        <v>643</v>
      </c>
      <c r="E85" s="3" t="s">
        <v>76</v>
      </c>
      <c r="F85" s="3" t="s">
        <v>173</v>
      </c>
      <c r="G85" s="3" t="s">
        <v>89</v>
      </c>
      <c r="H85" s="2"/>
      <c r="I85" s="2"/>
      <c r="J85" s="2"/>
      <c r="K85" s="3" t="s">
        <v>79</v>
      </c>
      <c r="L85" s="3" t="s">
        <v>80</v>
      </c>
      <c r="M85" s="6">
        <v>0.80972222222222223</v>
      </c>
      <c r="N85" s="3" t="s">
        <v>644</v>
      </c>
      <c r="O85" s="2"/>
      <c r="P85" s="3" t="s">
        <v>93</v>
      </c>
      <c r="Q85" s="3" t="s">
        <v>83</v>
      </c>
      <c r="R85" s="3" t="s">
        <v>645</v>
      </c>
      <c r="S85" s="3" t="s">
        <v>83</v>
      </c>
      <c r="T85" s="3" t="s">
        <v>186</v>
      </c>
      <c r="U85" s="3" t="s">
        <v>83</v>
      </c>
      <c r="V85" s="3" t="s">
        <v>646</v>
      </c>
      <c r="W85" s="3" t="s">
        <v>86</v>
      </c>
      <c r="X85" s="3" t="s">
        <v>110</v>
      </c>
      <c r="Y85" s="3" t="s">
        <v>83</v>
      </c>
      <c r="Z85" s="3" t="s">
        <v>647</v>
      </c>
      <c r="AA85" s="3" t="s">
        <v>83</v>
      </c>
      <c r="AB85" s="3" t="s">
        <v>186</v>
      </c>
      <c r="AC85" s="3" t="s">
        <v>83</v>
      </c>
      <c r="AD85" s="3" t="s">
        <v>648</v>
      </c>
      <c r="AE85" s="3" t="s">
        <v>86</v>
      </c>
      <c r="AF85" s="3" t="s">
        <v>101</v>
      </c>
      <c r="AG85" s="3" t="s">
        <v>83</v>
      </c>
      <c r="AH85" s="3" t="s">
        <v>313</v>
      </c>
      <c r="AI85" s="3" t="s">
        <v>83</v>
      </c>
      <c r="AJ85" s="3" t="s">
        <v>137</v>
      </c>
      <c r="AK85" s="3" t="s">
        <v>137</v>
      </c>
      <c r="AL85" s="3" t="s">
        <v>419</v>
      </c>
      <c r="AM85" s="3" t="s">
        <v>419</v>
      </c>
      <c r="AN85" s="3" t="s">
        <v>133</v>
      </c>
      <c r="AO85" s="3" t="s">
        <v>133</v>
      </c>
      <c r="AP85" s="3" t="s">
        <v>86</v>
      </c>
      <c r="AQ85" s="3" t="s">
        <v>86</v>
      </c>
      <c r="AR85" s="3" t="s">
        <v>106</v>
      </c>
      <c r="AS85" s="3" t="s">
        <v>106</v>
      </c>
      <c r="AT85" s="3" t="s">
        <v>107</v>
      </c>
      <c r="AU85" s="3" t="s">
        <v>107</v>
      </c>
      <c r="AV85" s="8">
        <v>0.02</v>
      </c>
      <c r="AW85" s="8">
        <v>0.03</v>
      </c>
      <c r="AX85" s="8">
        <v>0.05</v>
      </c>
      <c r="AY85" s="8">
        <v>0.27</v>
      </c>
      <c r="AZ85" s="2"/>
    </row>
    <row r="86" spans="4:52" x14ac:dyDescent="0.2">
      <c r="D86" s="1" t="s">
        <v>649</v>
      </c>
      <c r="E86" s="3" t="s">
        <v>76</v>
      </c>
      <c r="F86" s="3" t="s">
        <v>444</v>
      </c>
      <c r="G86" s="3" t="s">
        <v>89</v>
      </c>
      <c r="H86" s="2"/>
      <c r="I86" s="2"/>
      <c r="J86" s="2"/>
      <c r="K86" s="3" t="s">
        <v>79</v>
      </c>
      <c r="L86" s="3" t="s">
        <v>80</v>
      </c>
      <c r="M86" s="6">
        <v>0.80972222222222223</v>
      </c>
      <c r="N86" s="3" t="s">
        <v>650</v>
      </c>
      <c r="O86" s="3" t="s">
        <v>92</v>
      </c>
      <c r="P86" s="3" t="s">
        <v>93</v>
      </c>
      <c r="Q86" s="3" t="s">
        <v>83</v>
      </c>
      <c r="R86" s="3" t="s">
        <v>263</v>
      </c>
      <c r="S86" s="3" t="s">
        <v>83</v>
      </c>
      <c r="T86" s="3" t="s">
        <v>133</v>
      </c>
      <c r="U86" s="3" t="s">
        <v>83</v>
      </c>
      <c r="V86" s="3" t="s">
        <v>651</v>
      </c>
      <c r="W86" s="3" t="s">
        <v>86</v>
      </c>
      <c r="X86" s="3" t="s">
        <v>165</v>
      </c>
      <c r="Y86" s="3" t="s">
        <v>83</v>
      </c>
      <c r="Z86" s="3" t="s">
        <v>178</v>
      </c>
      <c r="AA86" s="3" t="s">
        <v>83</v>
      </c>
      <c r="AB86" s="3" t="s">
        <v>186</v>
      </c>
      <c r="AC86" s="3" t="s">
        <v>83</v>
      </c>
      <c r="AD86" s="3" t="s">
        <v>652</v>
      </c>
      <c r="AE86" s="3" t="s">
        <v>86</v>
      </c>
      <c r="AF86" s="3" t="s">
        <v>136</v>
      </c>
      <c r="AG86" s="3" t="s">
        <v>83</v>
      </c>
      <c r="AH86" s="3" t="s">
        <v>313</v>
      </c>
      <c r="AI86" s="3" t="s">
        <v>83</v>
      </c>
      <c r="AJ86" s="3" t="s">
        <v>634</v>
      </c>
      <c r="AK86" s="3" t="s">
        <v>634</v>
      </c>
      <c r="AL86" s="3" t="s">
        <v>263</v>
      </c>
      <c r="AM86" s="3" t="s">
        <v>263</v>
      </c>
      <c r="AN86" s="3" t="s">
        <v>133</v>
      </c>
      <c r="AO86" s="3" t="s">
        <v>133</v>
      </c>
      <c r="AP86" s="3" t="s">
        <v>86</v>
      </c>
      <c r="AQ86" s="3" t="s">
        <v>86</v>
      </c>
      <c r="AR86" s="3" t="s">
        <v>106</v>
      </c>
      <c r="AS86" s="3" t="s">
        <v>106</v>
      </c>
      <c r="AT86" s="3" t="s">
        <v>139</v>
      </c>
      <c r="AU86" s="3" t="s">
        <v>139</v>
      </c>
      <c r="AV86" s="8">
        <v>0</v>
      </c>
      <c r="AW86" s="8">
        <v>0.01</v>
      </c>
      <c r="AX86" s="8">
        <v>0.04</v>
      </c>
      <c r="AY86" s="8">
        <v>0.12</v>
      </c>
      <c r="AZ86" s="2"/>
    </row>
    <row r="87" spans="4:52" x14ac:dyDescent="0.2">
      <c r="D87" s="1" t="s">
        <v>653</v>
      </c>
      <c r="E87" s="3" t="s">
        <v>76</v>
      </c>
      <c r="F87" s="3" t="s">
        <v>654</v>
      </c>
      <c r="G87" s="3" t="s">
        <v>89</v>
      </c>
      <c r="H87" s="2"/>
      <c r="I87" s="2"/>
      <c r="J87" s="2"/>
      <c r="K87" s="3" t="s">
        <v>79</v>
      </c>
      <c r="L87" s="3" t="s">
        <v>80</v>
      </c>
      <c r="M87" s="6">
        <v>0.80972222222222223</v>
      </c>
      <c r="N87" s="3" t="s">
        <v>655</v>
      </c>
      <c r="O87" s="3" t="s">
        <v>92</v>
      </c>
      <c r="P87" s="3" t="s">
        <v>93</v>
      </c>
      <c r="Q87" s="3" t="s">
        <v>83</v>
      </c>
      <c r="R87" s="3" t="s">
        <v>339</v>
      </c>
      <c r="S87" s="3" t="s">
        <v>83</v>
      </c>
      <c r="T87" s="3" t="s">
        <v>186</v>
      </c>
      <c r="U87" s="3" t="s">
        <v>83</v>
      </c>
      <c r="V87" s="3">
        <f>-(0.41 %)</f>
        <v>-4.0999999999999995E-3</v>
      </c>
      <c r="W87" s="3" t="s">
        <v>86</v>
      </c>
      <c r="X87" s="3" t="s">
        <v>148</v>
      </c>
      <c r="Y87" s="3" t="s">
        <v>83</v>
      </c>
      <c r="Z87" s="3" t="s">
        <v>193</v>
      </c>
      <c r="AA87" s="3" t="s">
        <v>83</v>
      </c>
      <c r="AB87" s="3" t="s">
        <v>186</v>
      </c>
      <c r="AC87" s="3" t="s">
        <v>83</v>
      </c>
      <c r="AD87" s="3" t="s">
        <v>656</v>
      </c>
      <c r="AE87" s="3" t="s">
        <v>86</v>
      </c>
      <c r="AF87" s="3" t="s">
        <v>136</v>
      </c>
      <c r="AG87" s="3" t="s">
        <v>83</v>
      </c>
      <c r="AH87" s="3" t="s">
        <v>102</v>
      </c>
      <c r="AI87" s="3" t="s">
        <v>83</v>
      </c>
      <c r="AJ87" s="3" t="s">
        <v>248</v>
      </c>
      <c r="AK87" s="3" t="s">
        <v>248</v>
      </c>
      <c r="AL87" s="3" t="s">
        <v>284</v>
      </c>
      <c r="AM87" s="3" t="s">
        <v>284</v>
      </c>
      <c r="AN87" s="3" t="s">
        <v>179</v>
      </c>
      <c r="AO87" s="3" t="s">
        <v>179</v>
      </c>
      <c r="AP87" s="3" t="s">
        <v>86</v>
      </c>
      <c r="AQ87" s="3" t="s">
        <v>86</v>
      </c>
      <c r="AR87" s="3" t="s">
        <v>106</v>
      </c>
      <c r="AS87" s="3" t="s">
        <v>106</v>
      </c>
      <c r="AT87" s="3" t="s">
        <v>139</v>
      </c>
      <c r="AU87" s="3" t="s">
        <v>139</v>
      </c>
      <c r="AV87" s="8">
        <v>0.03</v>
      </c>
      <c r="AW87" s="8">
        <v>0.04</v>
      </c>
      <c r="AX87" s="8">
        <v>0.06</v>
      </c>
      <c r="AY87" s="8">
        <v>0.09</v>
      </c>
      <c r="AZ87" s="2"/>
    </row>
    <row r="88" spans="4:52" x14ac:dyDescent="0.2">
      <c r="D88" s="1" t="s">
        <v>657</v>
      </c>
      <c r="E88" s="3" t="s">
        <v>76</v>
      </c>
      <c r="F88" s="3" t="s">
        <v>658</v>
      </c>
      <c r="G88" s="3" t="s">
        <v>89</v>
      </c>
      <c r="H88" s="2"/>
      <c r="I88" s="2"/>
      <c r="J88" s="2"/>
      <c r="K88" s="3" t="s">
        <v>79</v>
      </c>
      <c r="L88" s="3" t="s">
        <v>80</v>
      </c>
      <c r="M88" s="6">
        <v>0.80972222222222223</v>
      </c>
      <c r="N88" s="3" t="s">
        <v>659</v>
      </c>
      <c r="O88" s="3" t="s">
        <v>92</v>
      </c>
      <c r="P88" s="3" t="s">
        <v>279</v>
      </c>
      <c r="Q88" s="3" t="s">
        <v>211</v>
      </c>
      <c r="R88" s="3" t="s">
        <v>228</v>
      </c>
      <c r="S88" s="3" t="s">
        <v>192</v>
      </c>
      <c r="T88" s="3" t="s">
        <v>186</v>
      </c>
      <c r="U88" s="3" t="s">
        <v>133</v>
      </c>
      <c r="V88" s="3">
        <f>-(0.15 %)</f>
        <v>-1.5E-3</v>
      </c>
      <c r="W88" s="3" t="s">
        <v>86</v>
      </c>
      <c r="X88" s="3" t="s">
        <v>279</v>
      </c>
      <c r="Y88" s="3" t="s">
        <v>83</v>
      </c>
      <c r="Z88" s="3" t="s">
        <v>196</v>
      </c>
      <c r="AA88" s="3" t="s">
        <v>83</v>
      </c>
      <c r="AB88" s="3" t="s">
        <v>186</v>
      </c>
      <c r="AC88" s="3" t="s">
        <v>83</v>
      </c>
      <c r="AD88" s="3">
        <f>-(0.04 %)</f>
        <v>-4.0000000000000002E-4</v>
      </c>
      <c r="AE88" s="3" t="s">
        <v>86</v>
      </c>
      <c r="AF88" s="3" t="s">
        <v>136</v>
      </c>
      <c r="AG88" s="3" t="s">
        <v>83</v>
      </c>
      <c r="AH88" s="3" t="s">
        <v>118</v>
      </c>
      <c r="AI88" s="3" t="s">
        <v>83</v>
      </c>
      <c r="AJ88" s="3" t="s">
        <v>190</v>
      </c>
      <c r="AK88" s="3" t="s">
        <v>190</v>
      </c>
      <c r="AL88" s="3" t="s">
        <v>196</v>
      </c>
      <c r="AM88" s="3" t="s">
        <v>196</v>
      </c>
      <c r="AN88" s="3" t="s">
        <v>186</v>
      </c>
      <c r="AO88" s="3" t="s">
        <v>186</v>
      </c>
      <c r="AP88" s="3" t="s">
        <v>86</v>
      </c>
      <c r="AQ88" s="3" t="s">
        <v>86</v>
      </c>
      <c r="AR88" s="3" t="s">
        <v>106</v>
      </c>
      <c r="AS88" s="3" t="s">
        <v>106</v>
      </c>
      <c r="AT88" s="3" t="s">
        <v>139</v>
      </c>
      <c r="AU88" s="3" t="s">
        <v>139</v>
      </c>
      <c r="AV88" s="8">
        <v>0.03</v>
      </c>
      <c r="AW88" s="8">
        <v>0.06</v>
      </c>
      <c r="AX88" s="8">
        <v>0.11</v>
      </c>
      <c r="AY88" s="8">
        <v>0.67</v>
      </c>
      <c r="AZ88" s="2"/>
    </row>
    <row r="89" spans="4:52" x14ac:dyDescent="0.2">
      <c r="D89" s="1" t="s">
        <v>660</v>
      </c>
      <c r="E89" s="3" t="s">
        <v>76</v>
      </c>
      <c r="F89" s="3" t="s">
        <v>661</v>
      </c>
      <c r="G89" s="3" t="s">
        <v>89</v>
      </c>
      <c r="H89" s="2"/>
      <c r="I89" s="2"/>
      <c r="J89" s="2"/>
      <c r="K89" s="3" t="s">
        <v>79</v>
      </c>
      <c r="L89" s="3" t="s">
        <v>80</v>
      </c>
      <c r="M89" s="6">
        <v>0.81041666666666667</v>
      </c>
      <c r="N89" s="3" t="s">
        <v>662</v>
      </c>
      <c r="O89" s="3" t="s">
        <v>92</v>
      </c>
      <c r="P89" s="3" t="s">
        <v>119</v>
      </c>
      <c r="Q89" s="3" t="s">
        <v>83</v>
      </c>
      <c r="R89" s="3" t="s">
        <v>285</v>
      </c>
      <c r="S89" s="3" t="s">
        <v>83</v>
      </c>
      <c r="T89" s="3" t="s">
        <v>186</v>
      </c>
      <c r="U89" s="3" t="s">
        <v>83</v>
      </c>
      <c r="V89" s="3" t="s">
        <v>663</v>
      </c>
      <c r="W89" s="3" t="s">
        <v>86</v>
      </c>
      <c r="X89" s="3" t="s">
        <v>664</v>
      </c>
      <c r="Y89" s="3" t="s">
        <v>83</v>
      </c>
      <c r="Z89" s="3" t="s">
        <v>285</v>
      </c>
      <c r="AA89" s="3" t="s">
        <v>83</v>
      </c>
      <c r="AB89" s="3" t="s">
        <v>186</v>
      </c>
      <c r="AC89" s="3" t="s">
        <v>83</v>
      </c>
      <c r="AD89" s="3" t="s">
        <v>665</v>
      </c>
      <c r="AE89" s="3" t="s">
        <v>86</v>
      </c>
      <c r="AF89" s="3" t="s">
        <v>136</v>
      </c>
      <c r="AG89" s="3" t="s">
        <v>83</v>
      </c>
      <c r="AH89" s="3" t="s">
        <v>83</v>
      </c>
      <c r="AI89" s="3" t="s">
        <v>83</v>
      </c>
      <c r="AJ89" s="3" t="s">
        <v>541</v>
      </c>
      <c r="AK89" s="3" t="s">
        <v>541</v>
      </c>
      <c r="AL89" s="3" t="s">
        <v>285</v>
      </c>
      <c r="AM89" s="3" t="s">
        <v>285</v>
      </c>
      <c r="AN89" s="3" t="s">
        <v>186</v>
      </c>
      <c r="AO89" s="3" t="s">
        <v>186</v>
      </c>
      <c r="AP89" s="3" t="s">
        <v>86</v>
      </c>
      <c r="AQ89" s="3" t="s">
        <v>86</v>
      </c>
      <c r="AR89" s="3" t="s">
        <v>106</v>
      </c>
      <c r="AS89" s="3" t="s">
        <v>106</v>
      </c>
      <c r="AT89" s="3" t="s">
        <v>139</v>
      </c>
      <c r="AU89" s="3" t="s">
        <v>139</v>
      </c>
      <c r="AV89" s="8">
        <v>0.03</v>
      </c>
      <c r="AW89" s="8">
        <v>0.04</v>
      </c>
      <c r="AX89" s="8">
        <v>0.05</v>
      </c>
      <c r="AY89" s="8">
        <v>0.11</v>
      </c>
      <c r="AZ89" s="2"/>
    </row>
    <row r="90" spans="4:52" x14ac:dyDescent="0.2">
      <c r="D90" s="1" t="s">
        <v>666</v>
      </c>
      <c r="E90" s="3" t="s">
        <v>76</v>
      </c>
      <c r="F90" s="3" t="s">
        <v>667</v>
      </c>
      <c r="G90" s="3" t="s">
        <v>89</v>
      </c>
      <c r="H90" s="2"/>
      <c r="I90" s="2"/>
      <c r="J90" s="2"/>
      <c r="K90" s="3" t="s">
        <v>79</v>
      </c>
      <c r="L90" s="3" t="s">
        <v>80</v>
      </c>
      <c r="M90" s="6">
        <v>0.81041666666666667</v>
      </c>
      <c r="N90" s="3" t="s">
        <v>668</v>
      </c>
      <c r="O90" s="3" t="s">
        <v>92</v>
      </c>
      <c r="P90" s="3" t="s">
        <v>669</v>
      </c>
      <c r="Q90" s="3" t="s">
        <v>83</v>
      </c>
      <c r="R90" s="3" t="s">
        <v>310</v>
      </c>
      <c r="S90" s="3" t="s">
        <v>83</v>
      </c>
      <c r="T90" s="3" t="s">
        <v>115</v>
      </c>
      <c r="U90" s="3" t="s">
        <v>83</v>
      </c>
      <c r="V90" s="3" t="s">
        <v>670</v>
      </c>
      <c r="W90" s="3" t="s">
        <v>86</v>
      </c>
      <c r="X90" s="3" t="s">
        <v>671</v>
      </c>
      <c r="Y90" s="3" t="s">
        <v>83</v>
      </c>
      <c r="Z90" s="3" t="s">
        <v>343</v>
      </c>
      <c r="AA90" s="3" t="s">
        <v>83</v>
      </c>
      <c r="AB90" s="3" t="s">
        <v>121</v>
      </c>
      <c r="AC90" s="3" t="s">
        <v>83</v>
      </c>
      <c r="AD90" s="3" t="s">
        <v>672</v>
      </c>
      <c r="AE90" s="3" t="s">
        <v>86</v>
      </c>
      <c r="AF90" s="3" t="s">
        <v>101</v>
      </c>
      <c r="AG90" s="3" t="s">
        <v>83</v>
      </c>
      <c r="AH90" s="3" t="s">
        <v>118</v>
      </c>
      <c r="AI90" s="3" t="s">
        <v>83</v>
      </c>
      <c r="AJ90" s="3" t="s">
        <v>283</v>
      </c>
      <c r="AK90" s="3" t="s">
        <v>283</v>
      </c>
      <c r="AL90" s="3" t="s">
        <v>372</v>
      </c>
      <c r="AM90" s="3" t="s">
        <v>372</v>
      </c>
      <c r="AN90" s="3" t="s">
        <v>121</v>
      </c>
      <c r="AO90" s="3" t="s">
        <v>121</v>
      </c>
      <c r="AP90" s="3" t="s">
        <v>86</v>
      </c>
      <c r="AQ90" s="3" t="s">
        <v>86</v>
      </c>
      <c r="AR90" s="3" t="s">
        <v>106</v>
      </c>
      <c r="AS90" s="3" t="s">
        <v>106</v>
      </c>
      <c r="AT90" s="3" t="s">
        <v>139</v>
      </c>
      <c r="AU90" s="3" t="s">
        <v>139</v>
      </c>
      <c r="AV90" s="8">
        <v>0.02</v>
      </c>
      <c r="AW90" s="8">
        <v>0.02</v>
      </c>
      <c r="AX90" s="8">
        <v>0.04</v>
      </c>
      <c r="AY90" s="8">
        <v>0.17</v>
      </c>
      <c r="AZ90" s="2"/>
    </row>
    <row r="91" spans="4:52" x14ac:dyDescent="0.2">
      <c r="D91" s="1" t="s">
        <v>673</v>
      </c>
      <c r="E91" s="3" t="s">
        <v>76</v>
      </c>
      <c r="F91" s="3" t="s">
        <v>674</v>
      </c>
      <c r="G91" s="3" t="s">
        <v>89</v>
      </c>
      <c r="H91" s="2"/>
      <c r="I91" s="2"/>
      <c r="J91" s="2"/>
      <c r="K91" s="3" t="s">
        <v>79</v>
      </c>
      <c r="L91" s="3" t="s">
        <v>80</v>
      </c>
      <c r="M91" s="6">
        <v>0.81041666666666667</v>
      </c>
      <c r="N91" s="3" t="s">
        <v>675</v>
      </c>
      <c r="O91" s="3" t="s">
        <v>92</v>
      </c>
      <c r="P91" s="3" t="s">
        <v>119</v>
      </c>
      <c r="Q91" s="3" t="s">
        <v>83</v>
      </c>
      <c r="R91" s="3" t="s">
        <v>269</v>
      </c>
      <c r="S91" s="3" t="s">
        <v>83</v>
      </c>
      <c r="T91" s="3" t="s">
        <v>186</v>
      </c>
      <c r="U91" s="3" t="s">
        <v>83</v>
      </c>
      <c r="V91" s="3">
        <f>-(0.1 %)</f>
        <v>-1E-3</v>
      </c>
      <c r="W91" s="3" t="s">
        <v>86</v>
      </c>
      <c r="X91" s="3" t="s">
        <v>165</v>
      </c>
      <c r="Y91" s="3" t="s">
        <v>83</v>
      </c>
      <c r="Z91" s="3" t="s">
        <v>676</v>
      </c>
      <c r="AA91" s="3" t="s">
        <v>83</v>
      </c>
      <c r="AB91" s="3" t="s">
        <v>179</v>
      </c>
      <c r="AC91" s="3" t="s">
        <v>83</v>
      </c>
      <c r="AD91" s="3">
        <f>-(0.06 %)</f>
        <v>-5.9999999999999995E-4</v>
      </c>
      <c r="AE91" s="3" t="s">
        <v>86</v>
      </c>
      <c r="AF91" s="3" t="s">
        <v>101</v>
      </c>
      <c r="AG91" s="3" t="s">
        <v>83</v>
      </c>
      <c r="AH91" s="3" t="s">
        <v>118</v>
      </c>
      <c r="AI91" s="3" t="s">
        <v>83</v>
      </c>
      <c r="AJ91" s="3" t="s">
        <v>190</v>
      </c>
      <c r="AK91" s="3" t="s">
        <v>190</v>
      </c>
      <c r="AL91" s="3" t="s">
        <v>677</v>
      </c>
      <c r="AM91" s="3" t="s">
        <v>677</v>
      </c>
      <c r="AN91" s="3" t="s">
        <v>179</v>
      </c>
      <c r="AO91" s="3" t="s">
        <v>179</v>
      </c>
      <c r="AP91" s="3" t="s">
        <v>86</v>
      </c>
      <c r="AQ91" s="3" t="s">
        <v>86</v>
      </c>
      <c r="AR91" s="3" t="s">
        <v>106</v>
      </c>
      <c r="AS91" s="3" t="s">
        <v>106</v>
      </c>
      <c r="AT91" s="3" t="s">
        <v>139</v>
      </c>
      <c r="AU91" s="3" t="s">
        <v>139</v>
      </c>
      <c r="AV91" s="8">
        <v>0</v>
      </c>
      <c r="AW91" s="8">
        <v>0.02</v>
      </c>
      <c r="AX91" s="8">
        <v>0.05</v>
      </c>
      <c r="AY91" s="8">
        <v>0.31</v>
      </c>
      <c r="AZ91" s="2"/>
    </row>
    <row r="92" spans="4:52" x14ac:dyDescent="0.2">
      <c r="D92" s="4" t="s">
        <v>680</v>
      </c>
      <c r="E92" s="3" t="s">
        <v>76</v>
      </c>
      <c r="F92" s="3" t="s">
        <v>681</v>
      </c>
      <c r="G92" s="3" t="s">
        <v>89</v>
      </c>
      <c r="H92" s="2"/>
      <c r="I92" s="2"/>
      <c r="J92" s="2"/>
      <c r="K92" s="3" t="s">
        <v>79</v>
      </c>
      <c r="L92" s="3" t="s">
        <v>80</v>
      </c>
      <c r="M92" s="6">
        <v>0.81041666666666667</v>
      </c>
      <c r="N92" s="4" t="s">
        <v>682</v>
      </c>
      <c r="O92" s="3" t="s">
        <v>92</v>
      </c>
      <c r="P92" s="3" t="s">
        <v>119</v>
      </c>
      <c r="Q92" s="3" t="s">
        <v>83</v>
      </c>
      <c r="R92" s="3" t="s">
        <v>683</v>
      </c>
      <c r="S92" s="3" t="s">
        <v>83</v>
      </c>
      <c r="T92" s="3" t="s">
        <v>186</v>
      </c>
      <c r="U92" s="3" t="s">
        <v>83</v>
      </c>
      <c r="V92" s="3" t="s">
        <v>684</v>
      </c>
      <c r="W92" s="3" t="s">
        <v>86</v>
      </c>
      <c r="X92" s="3" t="s">
        <v>165</v>
      </c>
      <c r="Y92" s="3" t="s">
        <v>83</v>
      </c>
      <c r="Z92" s="3" t="s">
        <v>683</v>
      </c>
      <c r="AA92" s="3" t="s">
        <v>83</v>
      </c>
      <c r="AB92" s="3" t="s">
        <v>186</v>
      </c>
      <c r="AC92" s="3" t="s">
        <v>83</v>
      </c>
      <c r="AD92" s="3" t="s">
        <v>685</v>
      </c>
      <c r="AE92" s="3" t="s">
        <v>86</v>
      </c>
      <c r="AF92" s="3" t="s">
        <v>101</v>
      </c>
      <c r="AG92" s="3" t="s">
        <v>83</v>
      </c>
      <c r="AH92" s="3" t="s">
        <v>118</v>
      </c>
      <c r="AI92" s="3" t="s">
        <v>83</v>
      </c>
      <c r="AJ92" s="3" t="s">
        <v>220</v>
      </c>
      <c r="AK92" s="3" t="s">
        <v>220</v>
      </c>
      <c r="AL92" s="3" t="s">
        <v>431</v>
      </c>
      <c r="AM92" s="3" t="s">
        <v>431</v>
      </c>
      <c r="AN92" s="3" t="s">
        <v>186</v>
      </c>
      <c r="AO92" s="3" t="s">
        <v>186</v>
      </c>
      <c r="AP92" s="3" t="s">
        <v>86</v>
      </c>
      <c r="AQ92" s="3" t="s">
        <v>86</v>
      </c>
      <c r="AR92" s="3" t="s">
        <v>106</v>
      </c>
      <c r="AS92" s="3" t="s">
        <v>106</v>
      </c>
      <c r="AT92" s="3" t="s">
        <v>139</v>
      </c>
      <c r="AU92" s="3" t="s">
        <v>139</v>
      </c>
      <c r="AV92" s="8">
        <v>0.03</v>
      </c>
      <c r="AW92" s="8">
        <v>0.04</v>
      </c>
      <c r="AX92" s="8">
        <v>0.06</v>
      </c>
      <c r="AY92" s="8">
        <v>0.28999999999999998</v>
      </c>
      <c r="AZ92" s="2"/>
    </row>
    <row r="93" spans="4:52" x14ac:dyDescent="0.2">
      <c r="D93" s="1" t="s">
        <v>686</v>
      </c>
      <c r="E93" s="3" t="s">
        <v>76</v>
      </c>
      <c r="F93" s="3" t="s">
        <v>564</v>
      </c>
      <c r="G93" s="3" t="s">
        <v>78</v>
      </c>
      <c r="H93" s="2"/>
      <c r="I93" s="2"/>
      <c r="J93" s="2"/>
      <c r="K93" s="3" t="s">
        <v>79</v>
      </c>
      <c r="L93" s="3" t="s">
        <v>80</v>
      </c>
      <c r="M93" s="6">
        <v>0.81111111111111101</v>
      </c>
      <c r="N93" s="3" t="s">
        <v>687</v>
      </c>
      <c r="O93" s="2"/>
      <c r="P93" s="3" t="s">
        <v>688</v>
      </c>
      <c r="Q93" s="3" t="s">
        <v>83</v>
      </c>
      <c r="R93" s="3" t="s">
        <v>550</v>
      </c>
      <c r="S93" s="3" t="s">
        <v>83</v>
      </c>
      <c r="T93" s="3" t="s">
        <v>115</v>
      </c>
      <c r="U93" s="3" t="s">
        <v>83</v>
      </c>
      <c r="V93" s="3" t="s">
        <v>86</v>
      </c>
      <c r="W93" s="3" t="s">
        <v>86</v>
      </c>
      <c r="X93" s="3" t="s">
        <v>689</v>
      </c>
      <c r="Y93" s="3" t="s">
        <v>83</v>
      </c>
      <c r="Z93" s="3" t="s">
        <v>550</v>
      </c>
      <c r="AA93" s="3" t="s">
        <v>83</v>
      </c>
      <c r="AB93" s="3" t="s">
        <v>112</v>
      </c>
      <c r="AC93" s="3" t="s">
        <v>83</v>
      </c>
      <c r="AD93" s="3" t="s">
        <v>86</v>
      </c>
      <c r="AE93" s="3" t="s">
        <v>86</v>
      </c>
      <c r="AF93" s="3" t="s">
        <v>101</v>
      </c>
      <c r="AG93" s="3" t="s">
        <v>83</v>
      </c>
      <c r="AH93" s="3" t="s">
        <v>393</v>
      </c>
      <c r="AI93" s="3" t="s">
        <v>83</v>
      </c>
      <c r="AJ93" s="3" t="s">
        <v>690</v>
      </c>
      <c r="AK93" s="3" t="s">
        <v>690</v>
      </c>
      <c r="AL93" s="3" t="s">
        <v>111</v>
      </c>
      <c r="AM93" s="3" t="s">
        <v>111</v>
      </c>
      <c r="AN93" s="3" t="s">
        <v>347</v>
      </c>
      <c r="AO93" s="3" t="s">
        <v>347</v>
      </c>
      <c r="AP93" s="3" t="s">
        <v>86</v>
      </c>
      <c r="AQ93" s="3" t="s">
        <v>86</v>
      </c>
      <c r="AR93" s="3" t="s">
        <v>106</v>
      </c>
      <c r="AS93" s="3" t="s">
        <v>106</v>
      </c>
      <c r="AT93" s="3" t="s">
        <v>107</v>
      </c>
      <c r="AU93" s="3" t="s">
        <v>107</v>
      </c>
      <c r="AV93" s="8">
        <v>0.02</v>
      </c>
      <c r="AW93" s="8">
        <v>0.02</v>
      </c>
      <c r="AX93" s="8">
        <v>0.04</v>
      </c>
      <c r="AY93" s="8">
        <v>0.2</v>
      </c>
      <c r="AZ93" s="2"/>
    </row>
    <row r="94" spans="4:52" x14ac:dyDescent="0.2">
      <c r="D94" s="1" t="s">
        <v>691</v>
      </c>
      <c r="E94" s="3" t="s">
        <v>76</v>
      </c>
      <c r="F94" s="3" t="s">
        <v>692</v>
      </c>
      <c r="G94" s="3" t="s">
        <v>130</v>
      </c>
      <c r="H94" s="2"/>
      <c r="I94" s="2"/>
      <c r="J94" s="2"/>
      <c r="K94" s="3" t="s">
        <v>79</v>
      </c>
      <c r="L94" s="3" t="s">
        <v>80</v>
      </c>
      <c r="M94" s="6">
        <v>0.81111111111111101</v>
      </c>
      <c r="N94" s="3" t="s">
        <v>693</v>
      </c>
      <c r="O94" s="3" t="s">
        <v>92</v>
      </c>
      <c r="P94" s="3" t="s">
        <v>119</v>
      </c>
      <c r="Q94" s="3" t="s">
        <v>83</v>
      </c>
      <c r="R94" s="3" t="s">
        <v>694</v>
      </c>
      <c r="S94" s="3" t="s">
        <v>83</v>
      </c>
      <c r="T94" s="3" t="s">
        <v>179</v>
      </c>
      <c r="U94" s="3" t="s">
        <v>83</v>
      </c>
      <c r="V94" s="3">
        <f>-(0.08 %)</f>
        <v>-8.0000000000000004E-4</v>
      </c>
      <c r="W94" s="3" t="s">
        <v>86</v>
      </c>
      <c r="X94" s="3" t="s">
        <v>279</v>
      </c>
      <c r="Y94" s="3" t="s">
        <v>83</v>
      </c>
      <c r="Z94" s="3" t="s">
        <v>694</v>
      </c>
      <c r="AA94" s="3" t="s">
        <v>83</v>
      </c>
      <c r="AB94" s="3" t="s">
        <v>179</v>
      </c>
      <c r="AC94" s="3" t="s">
        <v>83</v>
      </c>
      <c r="AD94" s="3" t="s">
        <v>86</v>
      </c>
      <c r="AE94" s="3" t="s">
        <v>86</v>
      </c>
      <c r="AF94" s="3" t="s">
        <v>136</v>
      </c>
      <c r="AG94" s="3" t="s">
        <v>83</v>
      </c>
      <c r="AH94" s="3" t="s">
        <v>118</v>
      </c>
      <c r="AI94" s="3" t="s">
        <v>83</v>
      </c>
      <c r="AJ94" s="3" t="s">
        <v>190</v>
      </c>
      <c r="AK94" s="3" t="s">
        <v>190</v>
      </c>
      <c r="AL94" s="3" t="s">
        <v>333</v>
      </c>
      <c r="AM94" s="3" t="s">
        <v>333</v>
      </c>
      <c r="AN94" s="3" t="s">
        <v>179</v>
      </c>
      <c r="AO94" s="3" t="s">
        <v>179</v>
      </c>
      <c r="AP94" s="3" t="s">
        <v>86</v>
      </c>
      <c r="AQ94" s="3" t="s">
        <v>86</v>
      </c>
      <c r="AR94" s="3" t="s">
        <v>106</v>
      </c>
      <c r="AS94" s="3" t="s">
        <v>106</v>
      </c>
      <c r="AT94" s="3" t="s">
        <v>139</v>
      </c>
      <c r="AU94" s="3" t="s">
        <v>139</v>
      </c>
      <c r="AV94" s="8">
        <v>0</v>
      </c>
      <c r="AW94" s="8">
        <v>0.01</v>
      </c>
      <c r="AX94" s="8">
        <v>0.04</v>
      </c>
      <c r="AY94" s="8">
        <v>0.2</v>
      </c>
      <c r="AZ94" s="2"/>
    </row>
    <row r="95" spans="4:52" x14ac:dyDescent="0.2">
      <c r="D95" s="1" t="s">
        <v>695</v>
      </c>
      <c r="E95" s="3" t="s">
        <v>76</v>
      </c>
      <c r="F95" s="3" t="s">
        <v>696</v>
      </c>
      <c r="G95" s="3" t="s">
        <v>89</v>
      </c>
      <c r="H95" s="2"/>
      <c r="I95" s="2"/>
      <c r="J95" s="2"/>
      <c r="K95" s="3" t="s">
        <v>79</v>
      </c>
      <c r="L95" s="3" t="s">
        <v>80</v>
      </c>
      <c r="M95" s="6">
        <v>0.81111111111111101</v>
      </c>
      <c r="N95" s="3" t="s">
        <v>697</v>
      </c>
      <c r="O95" s="3" t="s">
        <v>92</v>
      </c>
      <c r="P95" s="3" t="s">
        <v>307</v>
      </c>
      <c r="Q95" s="3" t="s">
        <v>83</v>
      </c>
      <c r="R95" s="3" t="s">
        <v>152</v>
      </c>
      <c r="S95" s="3" t="s">
        <v>83</v>
      </c>
      <c r="T95" s="3" t="s">
        <v>133</v>
      </c>
      <c r="U95" s="3" t="s">
        <v>83</v>
      </c>
      <c r="V95" s="3" t="s">
        <v>698</v>
      </c>
      <c r="W95" s="3" t="s">
        <v>86</v>
      </c>
      <c r="X95" s="3" t="s">
        <v>363</v>
      </c>
      <c r="Y95" s="3" t="s">
        <v>83</v>
      </c>
      <c r="Z95" s="3" t="s">
        <v>152</v>
      </c>
      <c r="AA95" s="3" t="s">
        <v>83</v>
      </c>
      <c r="AB95" s="3" t="s">
        <v>186</v>
      </c>
      <c r="AC95" s="3" t="s">
        <v>83</v>
      </c>
      <c r="AD95" s="3" t="s">
        <v>699</v>
      </c>
      <c r="AE95" s="3" t="s">
        <v>86</v>
      </c>
      <c r="AF95" s="3" t="s">
        <v>101</v>
      </c>
      <c r="AG95" s="3" t="s">
        <v>83</v>
      </c>
      <c r="AH95" s="3" t="s">
        <v>118</v>
      </c>
      <c r="AI95" s="3" t="s">
        <v>83</v>
      </c>
      <c r="AJ95" s="3" t="s">
        <v>283</v>
      </c>
      <c r="AK95" s="3" t="s">
        <v>283</v>
      </c>
      <c r="AL95" s="3" t="s">
        <v>605</v>
      </c>
      <c r="AM95" s="3" t="s">
        <v>605</v>
      </c>
      <c r="AN95" s="3" t="s">
        <v>121</v>
      </c>
      <c r="AO95" s="3" t="s">
        <v>121</v>
      </c>
      <c r="AP95" s="3" t="s">
        <v>86</v>
      </c>
      <c r="AQ95" s="3" t="s">
        <v>86</v>
      </c>
      <c r="AR95" s="3" t="s">
        <v>106</v>
      </c>
      <c r="AS95" s="3" t="s">
        <v>106</v>
      </c>
      <c r="AT95" s="3" t="s">
        <v>139</v>
      </c>
      <c r="AU95" s="3" t="s">
        <v>139</v>
      </c>
      <c r="AV95" s="8">
        <v>0.03</v>
      </c>
      <c r="AW95" s="8">
        <v>0.04</v>
      </c>
      <c r="AX95" s="8">
        <v>7.0000000000000007E-2</v>
      </c>
      <c r="AY95" s="8">
        <v>0.24</v>
      </c>
      <c r="AZ95" s="2"/>
    </row>
    <row r="96" spans="4:52" x14ac:dyDescent="0.2">
      <c r="D96" s="1" t="s">
        <v>700</v>
      </c>
      <c r="E96" s="3" t="s">
        <v>76</v>
      </c>
      <c r="F96" s="3" t="s">
        <v>701</v>
      </c>
      <c r="G96" s="3" t="s">
        <v>89</v>
      </c>
      <c r="H96" s="2"/>
      <c r="I96" s="2"/>
      <c r="J96" s="2"/>
      <c r="K96" s="3" t="s">
        <v>79</v>
      </c>
      <c r="L96" s="3" t="s">
        <v>80</v>
      </c>
      <c r="M96" s="6">
        <v>0.81111111111111101</v>
      </c>
      <c r="N96" s="3" t="s">
        <v>702</v>
      </c>
      <c r="O96" s="2"/>
      <c r="P96" s="3" t="s">
        <v>119</v>
      </c>
      <c r="Q96" s="3" t="s">
        <v>83</v>
      </c>
      <c r="R96" s="3" t="s">
        <v>415</v>
      </c>
      <c r="S96" s="3" t="s">
        <v>83</v>
      </c>
      <c r="T96" s="3" t="s">
        <v>186</v>
      </c>
      <c r="U96" s="3" t="s">
        <v>83</v>
      </c>
      <c r="V96" s="3">
        <f>-(0.28 %)</f>
        <v>-2.8000000000000004E-3</v>
      </c>
      <c r="W96" s="3" t="s">
        <v>86</v>
      </c>
      <c r="X96" s="3" t="s">
        <v>207</v>
      </c>
      <c r="Y96" s="3" t="s">
        <v>83</v>
      </c>
      <c r="Z96" s="3" t="s">
        <v>415</v>
      </c>
      <c r="AA96" s="3" t="s">
        <v>83</v>
      </c>
      <c r="AB96" s="3" t="s">
        <v>179</v>
      </c>
      <c r="AC96" s="3" t="s">
        <v>83</v>
      </c>
      <c r="AD96" s="3">
        <f>-(0.04 %)</f>
        <v>-4.0000000000000002E-4</v>
      </c>
      <c r="AE96" s="3" t="s">
        <v>86</v>
      </c>
      <c r="AF96" s="3" t="s">
        <v>101</v>
      </c>
      <c r="AG96" s="3" t="s">
        <v>83</v>
      </c>
      <c r="AH96" s="3" t="s">
        <v>118</v>
      </c>
      <c r="AI96" s="3" t="s">
        <v>83</v>
      </c>
      <c r="AJ96" s="3" t="s">
        <v>190</v>
      </c>
      <c r="AK96" s="3" t="s">
        <v>190</v>
      </c>
      <c r="AL96" s="3" t="s">
        <v>703</v>
      </c>
      <c r="AM96" s="3" t="s">
        <v>703</v>
      </c>
      <c r="AN96" s="3" t="s">
        <v>186</v>
      </c>
      <c r="AO96" s="3" t="s">
        <v>186</v>
      </c>
      <c r="AP96" s="3" t="s">
        <v>86</v>
      </c>
      <c r="AQ96" s="3" t="s">
        <v>86</v>
      </c>
      <c r="AR96" s="3" t="s">
        <v>106</v>
      </c>
      <c r="AS96" s="3" t="s">
        <v>106</v>
      </c>
      <c r="AT96" s="3" t="s">
        <v>139</v>
      </c>
      <c r="AU96" s="3" t="s">
        <v>139</v>
      </c>
      <c r="AV96" s="8">
        <v>0.13</v>
      </c>
      <c r="AW96" s="8">
        <v>0.15</v>
      </c>
      <c r="AX96" s="8">
        <v>0.21</v>
      </c>
      <c r="AY96" s="8">
        <v>0.7</v>
      </c>
      <c r="AZ96" s="2"/>
    </row>
    <row r="97" spans="4:52" x14ac:dyDescent="0.2">
      <c r="D97" s="1" t="s">
        <v>704</v>
      </c>
      <c r="E97" s="3" t="s">
        <v>705</v>
      </c>
      <c r="F97" s="3" t="s">
        <v>273</v>
      </c>
      <c r="G97" s="3" t="s">
        <v>89</v>
      </c>
      <c r="H97" s="3" t="s">
        <v>706</v>
      </c>
      <c r="I97" s="3" t="s">
        <v>32</v>
      </c>
      <c r="J97" s="2"/>
      <c r="K97" s="3" t="s">
        <v>276</v>
      </c>
      <c r="L97" s="3" t="s">
        <v>80</v>
      </c>
      <c r="M97" s="6">
        <v>0.81111111111111101</v>
      </c>
      <c r="N97" s="3" t="s">
        <v>707</v>
      </c>
      <c r="O97" s="3" t="s">
        <v>708</v>
      </c>
      <c r="P97" s="3" t="s">
        <v>709</v>
      </c>
      <c r="Q97" s="3" t="s">
        <v>566</v>
      </c>
      <c r="R97" s="3" t="s">
        <v>710</v>
      </c>
      <c r="S97" s="3" t="s">
        <v>224</v>
      </c>
      <c r="T97" s="3" t="s">
        <v>284</v>
      </c>
      <c r="U97" s="3" t="s">
        <v>516</v>
      </c>
      <c r="V97" s="3" t="s">
        <v>711</v>
      </c>
      <c r="W97" s="3" t="s">
        <v>712</v>
      </c>
      <c r="X97" s="3" t="s">
        <v>713</v>
      </c>
      <c r="Y97" s="3" t="s">
        <v>83</v>
      </c>
      <c r="Z97" s="3" t="s">
        <v>714</v>
      </c>
      <c r="AA97" s="3" t="s">
        <v>83</v>
      </c>
      <c r="AB97" s="3" t="s">
        <v>145</v>
      </c>
      <c r="AC97" s="3" t="s">
        <v>83</v>
      </c>
      <c r="AD97" s="3" t="s">
        <v>715</v>
      </c>
      <c r="AE97" s="3" t="s">
        <v>86</v>
      </c>
      <c r="AF97" s="3" t="s">
        <v>83</v>
      </c>
      <c r="AG97" s="3" t="s">
        <v>83</v>
      </c>
      <c r="AH97" s="3" t="s">
        <v>497</v>
      </c>
      <c r="AI97" s="3" t="s">
        <v>83</v>
      </c>
      <c r="AJ97" s="3" t="s">
        <v>451</v>
      </c>
      <c r="AK97" s="3" t="s">
        <v>451</v>
      </c>
      <c r="AL97" s="3" t="s">
        <v>716</v>
      </c>
      <c r="AM97" s="3" t="s">
        <v>716</v>
      </c>
      <c r="AN97" s="3" t="s">
        <v>244</v>
      </c>
      <c r="AO97" s="3" t="s">
        <v>244</v>
      </c>
      <c r="AP97" s="3" t="s">
        <v>86</v>
      </c>
      <c r="AQ97" s="3" t="s">
        <v>86</v>
      </c>
      <c r="AR97" s="3" t="s">
        <v>106</v>
      </c>
      <c r="AS97" s="3" t="s">
        <v>106</v>
      </c>
      <c r="AT97" s="3" t="s">
        <v>107</v>
      </c>
      <c r="AU97" s="3" t="s">
        <v>107</v>
      </c>
      <c r="AV97" s="8">
        <v>0.06</v>
      </c>
      <c r="AW97" s="8">
        <v>0.09</v>
      </c>
      <c r="AX97" s="8">
        <v>0.13</v>
      </c>
      <c r="AY97" s="8">
        <v>0.5</v>
      </c>
      <c r="AZ97" s="2"/>
    </row>
    <row r="98" spans="4:52" x14ac:dyDescent="0.2">
      <c r="D98" s="1" t="s">
        <v>717</v>
      </c>
      <c r="E98" s="3" t="s">
        <v>76</v>
      </c>
      <c r="F98" s="3" t="s">
        <v>718</v>
      </c>
      <c r="G98" s="3" t="s">
        <v>130</v>
      </c>
      <c r="H98" s="2"/>
      <c r="I98" s="2"/>
      <c r="J98" s="2"/>
      <c r="K98" s="3" t="s">
        <v>79</v>
      </c>
      <c r="L98" s="3" t="s">
        <v>80</v>
      </c>
      <c r="M98" s="6">
        <v>0.81111111111111101</v>
      </c>
      <c r="N98" s="3" t="s">
        <v>719</v>
      </c>
      <c r="O98" s="3" t="s">
        <v>92</v>
      </c>
      <c r="P98" s="3" t="s">
        <v>119</v>
      </c>
      <c r="Q98" s="3" t="s">
        <v>83</v>
      </c>
      <c r="R98" s="3" t="s">
        <v>498</v>
      </c>
      <c r="S98" s="3" t="s">
        <v>83</v>
      </c>
      <c r="T98" s="3" t="s">
        <v>179</v>
      </c>
      <c r="U98" s="3" t="s">
        <v>83</v>
      </c>
      <c r="V98" s="3">
        <f>-(0.03 %)</f>
        <v>-2.9999999999999997E-4</v>
      </c>
      <c r="W98" s="3" t="s">
        <v>86</v>
      </c>
      <c r="X98" s="3" t="s">
        <v>720</v>
      </c>
      <c r="Y98" s="3" t="s">
        <v>83</v>
      </c>
      <c r="Z98" s="3" t="s">
        <v>216</v>
      </c>
      <c r="AA98" s="3" t="s">
        <v>83</v>
      </c>
      <c r="AB98" s="3" t="s">
        <v>179</v>
      </c>
      <c r="AC98" s="3" t="s">
        <v>83</v>
      </c>
      <c r="AD98" s="3">
        <f>-(0.1 %)</f>
        <v>-1E-3</v>
      </c>
      <c r="AE98" s="3" t="s">
        <v>86</v>
      </c>
      <c r="AF98" s="3" t="s">
        <v>117</v>
      </c>
      <c r="AG98" s="3" t="s">
        <v>83</v>
      </c>
      <c r="AH98" s="3" t="s">
        <v>118</v>
      </c>
      <c r="AI98" s="3" t="s">
        <v>83</v>
      </c>
      <c r="AJ98" s="3" t="s">
        <v>220</v>
      </c>
      <c r="AK98" s="3" t="s">
        <v>220</v>
      </c>
      <c r="AL98" s="3" t="s">
        <v>721</v>
      </c>
      <c r="AM98" s="3" t="s">
        <v>721</v>
      </c>
      <c r="AN98" s="3" t="s">
        <v>179</v>
      </c>
      <c r="AO98" s="3" t="s">
        <v>179</v>
      </c>
      <c r="AP98" s="3" t="s">
        <v>86</v>
      </c>
      <c r="AQ98" s="3" t="s">
        <v>86</v>
      </c>
      <c r="AR98" s="3" t="s">
        <v>106</v>
      </c>
      <c r="AS98" s="3" t="s">
        <v>106</v>
      </c>
      <c r="AT98" s="3" t="s">
        <v>139</v>
      </c>
      <c r="AU98" s="3" t="s">
        <v>139</v>
      </c>
      <c r="AV98" s="8">
        <v>0.01</v>
      </c>
      <c r="AW98" s="8">
        <v>0.02</v>
      </c>
      <c r="AX98" s="8">
        <v>0.03</v>
      </c>
      <c r="AY98" s="8">
        <v>0.14000000000000001</v>
      </c>
      <c r="AZ98" s="2"/>
    </row>
    <row r="99" spans="4:52" x14ac:dyDescent="0.2">
      <c r="D99" s="1" t="s">
        <v>723</v>
      </c>
      <c r="E99" s="3" t="s">
        <v>76</v>
      </c>
      <c r="F99" s="3" t="s">
        <v>724</v>
      </c>
      <c r="G99" s="3" t="s">
        <v>130</v>
      </c>
      <c r="H99" s="2"/>
      <c r="I99" s="2"/>
      <c r="J99" s="2"/>
      <c r="K99" s="3" t="s">
        <v>79</v>
      </c>
      <c r="L99" s="3" t="s">
        <v>80</v>
      </c>
      <c r="M99" s="6">
        <v>0.81111111111111101</v>
      </c>
      <c r="N99" s="3" t="s">
        <v>725</v>
      </c>
      <c r="O99" s="3" t="s">
        <v>92</v>
      </c>
      <c r="P99" s="3" t="s">
        <v>119</v>
      </c>
      <c r="Q99" s="3" t="s">
        <v>726</v>
      </c>
      <c r="R99" s="3" t="s">
        <v>281</v>
      </c>
      <c r="S99" s="3" t="s">
        <v>343</v>
      </c>
      <c r="T99" s="3" t="s">
        <v>179</v>
      </c>
      <c r="U99" s="3" t="s">
        <v>357</v>
      </c>
      <c r="V99" s="3">
        <f>-(0.02 %)</f>
        <v>-2.0000000000000001E-4</v>
      </c>
      <c r="W99" s="3" t="s">
        <v>727</v>
      </c>
      <c r="X99" s="3" t="s">
        <v>728</v>
      </c>
      <c r="Y99" s="3" t="s">
        <v>729</v>
      </c>
      <c r="Z99" s="3" t="s">
        <v>284</v>
      </c>
      <c r="AA99" s="3" t="s">
        <v>372</v>
      </c>
      <c r="AB99" s="3" t="s">
        <v>179</v>
      </c>
      <c r="AC99" s="3" t="s">
        <v>186</v>
      </c>
      <c r="AD99" s="3" t="s">
        <v>86</v>
      </c>
      <c r="AE99" s="3" t="s">
        <v>86</v>
      </c>
      <c r="AF99" s="3" t="s">
        <v>101</v>
      </c>
      <c r="AG99" s="3" t="s">
        <v>83</v>
      </c>
      <c r="AH99" s="3" t="s">
        <v>118</v>
      </c>
      <c r="AI99" s="3" t="s">
        <v>83</v>
      </c>
      <c r="AJ99" s="3" t="s">
        <v>283</v>
      </c>
      <c r="AK99" s="3" t="s">
        <v>283</v>
      </c>
      <c r="AL99" s="3" t="s">
        <v>284</v>
      </c>
      <c r="AM99" s="3" t="s">
        <v>284</v>
      </c>
      <c r="AN99" s="3" t="s">
        <v>179</v>
      </c>
      <c r="AO99" s="3" t="s">
        <v>179</v>
      </c>
      <c r="AP99" s="3" t="s">
        <v>86</v>
      </c>
      <c r="AQ99" s="3" t="s">
        <v>86</v>
      </c>
      <c r="AR99" s="3" t="s">
        <v>106</v>
      </c>
      <c r="AS99" s="3" t="s">
        <v>106</v>
      </c>
      <c r="AT99" s="3" t="s">
        <v>139</v>
      </c>
      <c r="AU99" s="3" t="s">
        <v>139</v>
      </c>
      <c r="AV99" s="8">
        <v>0.03</v>
      </c>
      <c r="AW99" s="8">
        <v>0.04</v>
      </c>
      <c r="AX99" s="8">
        <v>0.06</v>
      </c>
      <c r="AY99" s="8">
        <v>0.21</v>
      </c>
      <c r="AZ99" s="2"/>
    </row>
    <row r="100" spans="4:52" x14ac:dyDescent="0.2">
      <c r="D100" s="1" t="s">
        <v>730</v>
      </c>
      <c r="E100" s="3" t="s">
        <v>76</v>
      </c>
      <c r="F100" s="3" t="s">
        <v>564</v>
      </c>
      <c r="G100" s="3" t="s">
        <v>468</v>
      </c>
      <c r="H100" s="2"/>
      <c r="I100" s="2"/>
      <c r="J100" s="2"/>
      <c r="K100" s="3" t="s">
        <v>79</v>
      </c>
      <c r="L100" s="3" t="s">
        <v>80</v>
      </c>
      <c r="M100" s="6">
        <v>0.81180555555555556</v>
      </c>
      <c r="N100" s="3" t="s">
        <v>731</v>
      </c>
      <c r="O100" s="3" t="s">
        <v>92</v>
      </c>
      <c r="P100" s="3" t="s">
        <v>119</v>
      </c>
      <c r="Q100" s="3" t="s">
        <v>83</v>
      </c>
      <c r="R100" s="3" t="s">
        <v>391</v>
      </c>
      <c r="S100" s="3" t="s">
        <v>83</v>
      </c>
      <c r="T100" s="3" t="s">
        <v>179</v>
      </c>
      <c r="U100" s="3" t="s">
        <v>83</v>
      </c>
      <c r="V100" s="3" t="s">
        <v>732</v>
      </c>
      <c r="W100" s="3" t="s">
        <v>86</v>
      </c>
      <c r="X100" s="3" t="s">
        <v>632</v>
      </c>
      <c r="Y100" s="3" t="s">
        <v>586</v>
      </c>
      <c r="Z100" s="3" t="s">
        <v>391</v>
      </c>
      <c r="AA100" s="3" t="s">
        <v>297</v>
      </c>
      <c r="AB100" s="3" t="s">
        <v>179</v>
      </c>
      <c r="AC100" s="3" t="s">
        <v>133</v>
      </c>
      <c r="AD100" s="3" t="s">
        <v>733</v>
      </c>
      <c r="AE100" s="3" t="s">
        <v>734</v>
      </c>
      <c r="AF100" s="3" t="s">
        <v>136</v>
      </c>
      <c r="AG100" s="3" t="s">
        <v>117</v>
      </c>
      <c r="AH100" s="3" t="s">
        <v>118</v>
      </c>
      <c r="AI100" s="3" t="s">
        <v>314</v>
      </c>
      <c r="AJ100" s="3" t="s">
        <v>220</v>
      </c>
      <c r="AK100" s="3" t="s">
        <v>220</v>
      </c>
      <c r="AL100" s="3" t="s">
        <v>244</v>
      </c>
      <c r="AM100" s="3" t="s">
        <v>244</v>
      </c>
      <c r="AN100" s="3" t="s">
        <v>179</v>
      </c>
      <c r="AO100" s="3" t="s">
        <v>179</v>
      </c>
      <c r="AP100" s="3" t="s">
        <v>86</v>
      </c>
      <c r="AQ100" s="3" t="s">
        <v>86</v>
      </c>
      <c r="AR100" s="3" t="s">
        <v>106</v>
      </c>
      <c r="AS100" s="3" t="s">
        <v>106</v>
      </c>
      <c r="AT100" s="3" t="s">
        <v>139</v>
      </c>
      <c r="AU100" s="3" t="s">
        <v>139</v>
      </c>
      <c r="AV100" s="8">
        <v>0.01</v>
      </c>
      <c r="AW100" s="8">
        <v>0.01</v>
      </c>
      <c r="AX100" s="8">
        <v>0.02</v>
      </c>
      <c r="AY100" s="8">
        <v>0.47</v>
      </c>
      <c r="AZ100" s="2"/>
    </row>
    <row r="101" spans="4:52" x14ac:dyDescent="0.2">
      <c r="D101" s="1" t="s">
        <v>735</v>
      </c>
      <c r="E101" s="3" t="s">
        <v>76</v>
      </c>
      <c r="F101" s="3" t="s">
        <v>736</v>
      </c>
      <c r="G101" s="3" t="s">
        <v>78</v>
      </c>
      <c r="H101" s="2"/>
      <c r="I101" s="2"/>
      <c r="J101" s="2"/>
      <c r="K101" s="3" t="s">
        <v>79</v>
      </c>
      <c r="L101" s="3" t="s">
        <v>80</v>
      </c>
      <c r="M101" s="6">
        <v>0.81180555555555556</v>
      </c>
      <c r="N101" s="3" t="s">
        <v>737</v>
      </c>
      <c r="O101" s="2"/>
      <c r="P101" s="3" t="s">
        <v>738</v>
      </c>
      <c r="Q101" s="3" t="s">
        <v>83</v>
      </c>
      <c r="R101" s="3" t="s">
        <v>739</v>
      </c>
      <c r="S101" s="3" t="s">
        <v>83</v>
      </c>
      <c r="T101" s="3" t="s">
        <v>387</v>
      </c>
      <c r="U101" s="3" t="s">
        <v>83</v>
      </c>
      <c r="V101" s="3" t="s">
        <v>740</v>
      </c>
      <c r="W101" s="3" t="s">
        <v>86</v>
      </c>
      <c r="X101" s="3" t="s">
        <v>307</v>
      </c>
      <c r="Y101" s="3" t="s">
        <v>83</v>
      </c>
      <c r="Z101" s="3" t="s">
        <v>741</v>
      </c>
      <c r="AA101" s="3" t="s">
        <v>83</v>
      </c>
      <c r="AB101" s="3" t="s">
        <v>152</v>
      </c>
      <c r="AC101" s="3" t="s">
        <v>83</v>
      </c>
      <c r="AD101" s="3" t="s">
        <v>742</v>
      </c>
      <c r="AE101" s="3" t="s">
        <v>86</v>
      </c>
      <c r="AF101" s="3" t="s">
        <v>101</v>
      </c>
      <c r="AG101" s="3" t="s">
        <v>83</v>
      </c>
      <c r="AH101" s="3" t="s">
        <v>155</v>
      </c>
      <c r="AI101" s="3" t="s">
        <v>83</v>
      </c>
      <c r="AJ101" s="3" t="s">
        <v>248</v>
      </c>
      <c r="AK101" s="3" t="s">
        <v>248</v>
      </c>
      <c r="AL101" s="3" t="s">
        <v>743</v>
      </c>
      <c r="AM101" s="3" t="s">
        <v>743</v>
      </c>
      <c r="AN101" s="3" t="s">
        <v>310</v>
      </c>
      <c r="AO101" s="3" t="s">
        <v>310</v>
      </c>
      <c r="AP101" s="3" t="s">
        <v>86</v>
      </c>
      <c r="AQ101" s="3" t="s">
        <v>86</v>
      </c>
      <c r="AR101" s="3" t="s">
        <v>106</v>
      </c>
      <c r="AS101" s="3" t="s">
        <v>106</v>
      </c>
      <c r="AT101" s="3" t="s">
        <v>107</v>
      </c>
      <c r="AU101" s="3" t="s">
        <v>107</v>
      </c>
      <c r="AV101" s="8">
        <v>0.03</v>
      </c>
      <c r="AW101" s="8">
        <v>0.03</v>
      </c>
      <c r="AX101" s="8">
        <v>0.06</v>
      </c>
      <c r="AY101" s="8">
        <v>0.27</v>
      </c>
      <c r="AZ101" s="2"/>
    </row>
    <row r="102" spans="4:52" x14ac:dyDescent="0.2">
      <c r="D102" s="1" t="s">
        <v>744</v>
      </c>
      <c r="E102" s="3" t="s">
        <v>76</v>
      </c>
      <c r="F102" s="3" t="s">
        <v>745</v>
      </c>
      <c r="G102" s="3" t="s">
        <v>89</v>
      </c>
      <c r="H102" s="2"/>
      <c r="I102" s="2"/>
      <c r="J102" s="2"/>
      <c r="K102" s="3" t="s">
        <v>79</v>
      </c>
      <c r="L102" s="3" t="s">
        <v>80</v>
      </c>
      <c r="M102" s="6">
        <v>0.81180555555555556</v>
      </c>
      <c r="N102" s="3" t="s">
        <v>746</v>
      </c>
      <c r="O102" s="2"/>
      <c r="P102" s="3" t="s">
        <v>669</v>
      </c>
      <c r="Q102" s="3" t="s">
        <v>83</v>
      </c>
      <c r="R102" s="3" t="s">
        <v>446</v>
      </c>
      <c r="S102" s="3" t="s">
        <v>83</v>
      </c>
      <c r="T102" s="3" t="s">
        <v>186</v>
      </c>
      <c r="U102" s="3" t="s">
        <v>83</v>
      </c>
      <c r="V102" s="3">
        <f>-(0.04 %)</f>
        <v>-4.0000000000000002E-4</v>
      </c>
      <c r="W102" s="3" t="s">
        <v>86</v>
      </c>
      <c r="X102" s="3" t="s">
        <v>728</v>
      </c>
      <c r="Y102" s="3" t="s">
        <v>83</v>
      </c>
      <c r="Z102" s="3" t="s">
        <v>446</v>
      </c>
      <c r="AA102" s="3" t="s">
        <v>83</v>
      </c>
      <c r="AB102" s="3" t="s">
        <v>186</v>
      </c>
      <c r="AC102" s="3" t="s">
        <v>83</v>
      </c>
      <c r="AD102" s="3">
        <f>-(0.06 %)</f>
        <v>-5.9999999999999995E-4</v>
      </c>
      <c r="AE102" s="3" t="s">
        <v>86</v>
      </c>
      <c r="AF102" s="3" t="s">
        <v>136</v>
      </c>
      <c r="AG102" s="3" t="s">
        <v>83</v>
      </c>
      <c r="AH102" s="3" t="s">
        <v>118</v>
      </c>
      <c r="AI102" s="3" t="s">
        <v>83</v>
      </c>
      <c r="AJ102" s="3" t="s">
        <v>283</v>
      </c>
      <c r="AK102" s="3" t="s">
        <v>283</v>
      </c>
      <c r="AL102" s="3" t="s">
        <v>747</v>
      </c>
      <c r="AM102" s="3" t="s">
        <v>747</v>
      </c>
      <c r="AN102" s="3" t="s">
        <v>186</v>
      </c>
      <c r="AO102" s="3" t="s">
        <v>186</v>
      </c>
      <c r="AP102" s="3" t="s">
        <v>86</v>
      </c>
      <c r="AQ102" s="3" t="s">
        <v>86</v>
      </c>
      <c r="AR102" s="3" t="s">
        <v>106</v>
      </c>
      <c r="AS102" s="3" t="s">
        <v>106</v>
      </c>
      <c r="AT102" s="3" t="s">
        <v>139</v>
      </c>
      <c r="AU102" s="3" t="s">
        <v>139</v>
      </c>
      <c r="AV102" s="8">
        <v>0.02</v>
      </c>
      <c r="AW102" s="8">
        <v>0.04</v>
      </c>
      <c r="AX102" s="8">
        <v>0.08</v>
      </c>
      <c r="AY102" s="8">
        <v>0.13</v>
      </c>
      <c r="AZ102" s="2"/>
    </row>
    <row r="103" spans="4:52" x14ac:dyDescent="0.2">
      <c r="D103" s="1" t="s">
        <v>748</v>
      </c>
      <c r="E103" s="3" t="s">
        <v>76</v>
      </c>
      <c r="F103" s="3" t="s">
        <v>749</v>
      </c>
      <c r="G103" s="3" t="s">
        <v>89</v>
      </c>
      <c r="H103" s="2"/>
      <c r="I103" s="2"/>
      <c r="J103" s="2"/>
      <c r="K103" s="3" t="s">
        <v>79</v>
      </c>
      <c r="L103" s="3" t="s">
        <v>80</v>
      </c>
      <c r="M103" s="6">
        <v>0.81180555555555556</v>
      </c>
      <c r="N103" s="3" t="s">
        <v>750</v>
      </c>
      <c r="O103" s="3" t="s">
        <v>92</v>
      </c>
      <c r="P103" s="3" t="s">
        <v>82</v>
      </c>
      <c r="Q103" s="3" t="s">
        <v>83</v>
      </c>
      <c r="R103" s="3" t="s">
        <v>331</v>
      </c>
      <c r="S103" s="3" t="s">
        <v>83</v>
      </c>
      <c r="T103" s="3" t="s">
        <v>186</v>
      </c>
      <c r="U103" s="3" t="s">
        <v>83</v>
      </c>
      <c r="V103" s="3">
        <f>-(0.04 %)</f>
        <v>-4.0000000000000002E-4</v>
      </c>
      <c r="W103" s="3" t="s">
        <v>86</v>
      </c>
      <c r="X103" s="3" t="s">
        <v>634</v>
      </c>
      <c r="Y103" s="3" t="s">
        <v>83</v>
      </c>
      <c r="Z103" s="3" t="s">
        <v>331</v>
      </c>
      <c r="AA103" s="3" t="s">
        <v>83</v>
      </c>
      <c r="AB103" s="3" t="s">
        <v>186</v>
      </c>
      <c r="AC103" s="3" t="s">
        <v>83</v>
      </c>
      <c r="AD103" s="3" t="s">
        <v>86</v>
      </c>
      <c r="AE103" s="3" t="s">
        <v>86</v>
      </c>
      <c r="AF103" s="3" t="s">
        <v>101</v>
      </c>
      <c r="AG103" s="3" t="s">
        <v>83</v>
      </c>
      <c r="AH103" s="3" t="s">
        <v>118</v>
      </c>
      <c r="AI103" s="3" t="s">
        <v>83</v>
      </c>
      <c r="AJ103" s="3" t="s">
        <v>93</v>
      </c>
      <c r="AK103" s="3" t="s">
        <v>93</v>
      </c>
      <c r="AL103" s="3" t="s">
        <v>694</v>
      </c>
      <c r="AM103" s="3" t="s">
        <v>694</v>
      </c>
      <c r="AN103" s="3" t="s">
        <v>186</v>
      </c>
      <c r="AO103" s="3" t="s">
        <v>186</v>
      </c>
      <c r="AP103" s="3" t="s">
        <v>86</v>
      </c>
      <c r="AQ103" s="3" t="s">
        <v>86</v>
      </c>
      <c r="AR103" s="3" t="s">
        <v>106</v>
      </c>
      <c r="AS103" s="3" t="s">
        <v>106</v>
      </c>
      <c r="AT103" s="3" t="s">
        <v>139</v>
      </c>
      <c r="AU103" s="3" t="s">
        <v>139</v>
      </c>
      <c r="AV103" s="8">
        <v>0</v>
      </c>
      <c r="AW103" s="8">
        <v>0.01</v>
      </c>
      <c r="AX103" s="8">
        <v>0.03</v>
      </c>
      <c r="AY103" s="8">
        <v>0.09</v>
      </c>
      <c r="AZ103" s="2"/>
    </row>
    <row r="104" spans="4:52" x14ac:dyDescent="0.2">
      <c r="D104" s="1" t="s">
        <v>751</v>
      </c>
      <c r="E104" s="3" t="s">
        <v>76</v>
      </c>
      <c r="F104" s="3" t="s">
        <v>564</v>
      </c>
      <c r="G104" s="3" t="s">
        <v>78</v>
      </c>
      <c r="H104" s="2"/>
      <c r="I104" s="2"/>
      <c r="J104" s="2"/>
      <c r="K104" s="3" t="s">
        <v>79</v>
      </c>
      <c r="L104" s="3" t="s">
        <v>80</v>
      </c>
      <c r="M104" s="6">
        <v>0.81180555555555556</v>
      </c>
      <c r="N104" s="3" t="s">
        <v>752</v>
      </c>
      <c r="O104" s="2"/>
      <c r="P104" s="3" t="s">
        <v>753</v>
      </c>
      <c r="Q104" s="3" t="s">
        <v>83</v>
      </c>
      <c r="R104" s="3" t="s">
        <v>297</v>
      </c>
      <c r="S104" s="3" t="s">
        <v>83</v>
      </c>
      <c r="T104" s="3" t="s">
        <v>121</v>
      </c>
      <c r="U104" s="3" t="s">
        <v>83</v>
      </c>
      <c r="V104" s="3" t="s">
        <v>86</v>
      </c>
      <c r="W104" s="3" t="s">
        <v>86</v>
      </c>
      <c r="X104" s="3" t="s">
        <v>754</v>
      </c>
      <c r="Y104" s="3" t="s">
        <v>83</v>
      </c>
      <c r="Z104" s="3" t="s">
        <v>343</v>
      </c>
      <c r="AA104" s="3" t="s">
        <v>83</v>
      </c>
      <c r="AB104" s="3" t="s">
        <v>121</v>
      </c>
      <c r="AC104" s="3" t="s">
        <v>83</v>
      </c>
      <c r="AD104" s="3" t="s">
        <v>86</v>
      </c>
      <c r="AE104" s="3" t="s">
        <v>86</v>
      </c>
      <c r="AF104" s="3" t="s">
        <v>117</v>
      </c>
      <c r="AG104" s="3" t="s">
        <v>83</v>
      </c>
      <c r="AH104" s="3" t="s">
        <v>393</v>
      </c>
      <c r="AI104" s="3" t="s">
        <v>83</v>
      </c>
      <c r="AJ104" s="3" t="s">
        <v>83</v>
      </c>
      <c r="AK104" s="3" t="s">
        <v>83</v>
      </c>
      <c r="AL104" s="3" t="s">
        <v>83</v>
      </c>
      <c r="AM104" s="3" t="s">
        <v>83</v>
      </c>
      <c r="AN104" s="3" t="s">
        <v>83</v>
      </c>
      <c r="AO104" s="3" t="s">
        <v>83</v>
      </c>
      <c r="AP104" s="3" t="s">
        <v>86</v>
      </c>
      <c r="AQ104" s="3" t="s">
        <v>86</v>
      </c>
      <c r="AR104" s="3" t="s">
        <v>83</v>
      </c>
      <c r="AS104" s="3" t="s">
        <v>83</v>
      </c>
      <c r="AT104" s="3" t="s">
        <v>83</v>
      </c>
      <c r="AU104" s="3" t="s">
        <v>83</v>
      </c>
      <c r="AV104" s="8">
        <v>0.01</v>
      </c>
      <c r="AW104" s="8">
        <v>0.01</v>
      </c>
      <c r="AX104" s="8">
        <v>0.03</v>
      </c>
      <c r="AY104" s="8">
        <v>0.23</v>
      </c>
      <c r="AZ104" s="2"/>
    </row>
    <row r="105" spans="4:52" x14ac:dyDescent="0.2">
      <c r="D105" s="1" t="s">
        <v>755</v>
      </c>
      <c r="E105" s="3" t="s">
        <v>76</v>
      </c>
      <c r="F105" s="3" t="s">
        <v>170</v>
      </c>
      <c r="G105" s="3" t="s">
        <v>89</v>
      </c>
      <c r="H105" s="2"/>
      <c r="I105" s="2"/>
      <c r="J105" s="2"/>
      <c r="K105" s="3" t="s">
        <v>79</v>
      </c>
      <c r="L105" s="3" t="s">
        <v>80</v>
      </c>
      <c r="M105" s="6">
        <v>0.81180555555555556</v>
      </c>
      <c r="N105" s="3" t="s">
        <v>756</v>
      </c>
      <c r="O105" s="2"/>
      <c r="P105" s="3" t="s">
        <v>119</v>
      </c>
      <c r="Q105" s="3" t="s">
        <v>83</v>
      </c>
      <c r="R105" s="3" t="s">
        <v>391</v>
      </c>
      <c r="S105" s="3" t="s">
        <v>83</v>
      </c>
      <c r="T105" s="3" t="s">
        <v>179</v>
      </c>
      <c r="U105" s="3" t="s">
        <v>83</v>
      </c>
      <c r="V105" s="3">
        <f>-(0.05 %)</f>
        <v>-5.0000000000000001E-4</v>
      </c>
      <c r="W105" s="3" t="s">
        <v>86</v>
      </c>
      <c r="X105" s="3" t="s">
        <v>757</v>
      </c>
      <c r="Y105" s="3" t="s">
        <v>83</v>
      </c>
      <c r="Z105" s="3" t="s">
        <v>244</v>
      </c>
      <c r="AA105" s="3" t="s">
        <v>83</v>
      </c>
      <c r="AB105" s="3" t="s">
        <v>179</v>
      </c>
      <c r="AC105" s="3" t="s">
        <v>83</v>
      </c>
      <c r="AD105" s="3">
        <f>-(0.02 %)</f>
        <v>-2.0000000000000001E-4</v>
      </c>
      <c r="AE105" s="3" t="s">
        <v>86</v>
      </c>
      <c r="AF105" s="3" t="s">
        <v>101</v>
      </c>
      <c r="AG105" s="3" t="s">
        <v>83</v>
      </c>
      <c r="AH105" s="3" t="s">
        <v>155</v>
      </c>
      <c r="AI105" s="3" t="s">
        <v>83</v>
      </c>
      <c r="AJ105" s="3" t="s">
        <v>315</v>
      </c>
      <c r="AK105" s="3" t="s">
        <v>315</v>
      </c>
      <c r="AL105" s="3" t="s">
        <v>244</v>
      </c>
      <c r="AM105" s="3" t="s">
        <v>244</v>
      </c>
      <c r="AN105" s="3" t="s">
        <v>179</v>
      </c>
      <c r="AO105" s="3" t="s">
        <v>179</v>
      </c>
      <c r="AP105" s="3" t="s">
        <v>86</v>
      </c>
      <c r="AQ105" s="3" t="s">
        <v>86</v>
      </c>
      <c r="AR105" s="3" t="s">
        <v>106</v>
      </c>
      <c r="AS105" s="3" t="s">
        <v>106</v>
      </c>
      <c r="AT105" s="3" t="s">
        <v>139</v>
      </c>
      <c r="AU105" s="3" t="s">
        <v>139</v>
      </c>
      <c r="AV105" s="8">
        <v>0.01</v>
      </c>
      <c r="AW105" s="8">
        <v>0.02</v>
      </c>
      <c r="AX105" s="8">
        <v>0.03</v>
      </c>
      <c r="AY105" s="8">
        <v>0.18</v>
      </c>
      <c r="AZ105" s="2"/>
    </row>
    <row r="106" spans="4:52" x14ac:dyDescent="0.2">
      <c r="D106" s="1" t="s">
        <v>762</v>
      </c>
      <c r="E106" s="3" t="s">
        <v>76</v>
      </c>
      <c r="F106" s="3" t="s">
        <v>564</v>
      </c>
      <c r="G106" s="3" t="s">
        <v>89</v>
      </c>
      <c r="H106" s="2"/>
      <c r="I106" s="2"/>
      <c r="J106" s="2"/>
      <c r="K106" s="3" t="s">
        <v>79</v>
      </c>
      <c r="L106" s="3" t="s">
        <v>80</v>
      </c>
      <c r="M106" s="6">
        <v>0.81180555555555556</v>
      </c>
      <c r="N106" s="3" t="s">
        <v>763</v>
      </c>
      <c r="O106" s="3" t="s">
        <v>92</v>
      </c>
      <c r="P106" s="3" t="s">
        <v>119</v>
      </c>
      <c r="Q106" s="3" t="s">
        <v>83</v>
      </c>
      <c r="R106" s="3" t="s">
        <v>440</v>
      </c>
      <c r="S106" s="3" t="s">
        <v>83</v>
      </c>
      <c r="T106" s="3" t="s">
        <v>133</v>
      </c>
      <c r="U106" s="3" t="s">
        <v>83</v>
      </c>
      <c r="V106" s="3">
        <f>-(0.05 %)</f>
        <v>-5.0000000000000001E-4</v>
      </c>
      <c r="W106" s="3" t="s">
        <v>86</v>
      </c>
      <c r="X106" s="3" t="s">
        <v>207</v>
      </c>
      <c r="Y106" s="3" t="s">
        <v>764</v>
      </c>
      <c r="Z106" s="3" t="s">
        <v>185</v>
      </c>
      <c r="AA106" s="3" t="s">
        <v>605</v>
      </c>
      <c r="AB106" s="3" t="s">
        <v>186</v>
      </c>
      <c r="AC106" s="3" t="s">
        <v>186</v>
      </c>
      <c r="AD106" s="3" t="s">
        <v>86</v>
      </c>
      <c r="AE106" s="3" t="s">
        <v>86</v>
      </c>
      <c r="AF106" s="3" t="s">
        <v>101</v>
      </c>
      <c r="AG106" s="3" t="s">
        <v>465</v>
      </c>
      <c r="AH106" s="3" t="s">
        <v>118</v>
      </c>
      <c r="AI106" s="3" t="s">
        <v>183</v>
      </c>
      <c r="AJ106" s="3" t="s">
        <v>220</v>
      </c>
      <c r="AK106" s="3" t="s">
        <v>220</v>
      </c>
      <c r="AL106" s="3" t="s">
        <v>440</v>
      </c>
      <c r="AM106" s="3" t="s">
        <v>440</v>
      </c>
      <c r="AN106" s="3" t="s">
        <v>186</v>
      </c>
      <c r="AO106" s="3" t="s">
        <v>186</v>
      </c>
      <c r="AP106" s="3" t="s">
        <v>86</v>
      </c>
      <c r="AQ106" s="3" t="s">
        <v>86</v>
      </c>
      <c r="AR106" s="3" t="s">
        <v>106</v>
      </c>
      <c r="AS106" s="3" t="s">
        <v>106</v>
      </c>
      <c r="AT106" s="3" t="s">
        <v>139</v>
      </c>
      <c r="AU106" s="3" t="s">
        <v>139</v>
      </c>
      <c r="AV106" s="8">
        <v>0.02</v>
      </c>
      <c r="AW106" s="8">
        <v>0.02</v>
      </c>
      <c r="AX106" s="8">
        <v>0.04</v>
      </c>
      <c r="AY106" s="8">
        <v>0.15</v>
      </c>
      <c r="AZ106" s="2"/>
    </row>
    <row r="107" spans="4:52" x14ac:dyDescent="0.2">
      <c r="D107" s="1" t="s">
        <v>765</v>
      </c>
      <c r="E107" s="3" t="s">
        <v>76</v>
      </c>
      <c r="F107" s="3" t="s">
        <v>766</v>
      </c>
      <c r="G107" s="3" t="s">
        <v>130</v>
      </c>
      <c r="H107" s="2"/>
      <c r="I107" s="2"/>
      <c r="J107" s="2"/>
      <c r="K107" s="3" t="s">
        <v>79</v>
      </c>
      <c r="L107" s="3" t="s">
        <v>80</v>
      </c>
      <c r="M107" s="6">
        <v>0.81180555555555556</v>
      </c>
      <c r="N107" s="3" t="s">
        <v>767</v>
      </c>
      <c r="O107" s="3" t="s">
        <v>92</v>
      </c>
      <c r="P107" s="3" t="s">
        <v>669</v>
      </c>
      <c r="Q107" s="3" t="s">
        <v>83</v>
      </c>
      <c r="R107" s="3" t="s">
        <v>703</v>
      </c>
      <c r="S107" s="3" t="s">
        <v>83</v>
      </c>
      <c r="T107" s="3" t="s">
        <v>179</v>
      </c>
      <c r="U107" s="3" t="s">
        <v>83</v>
      </c>
      <c r="V107" s="3" t="s">
        <v>86</v>
      </c>
      <c r="W107" s="3" t="s">
        <v>86</v>
      </c>
      <c r="X107" s="3" t="s">
        <v>207</v>
      </c>
      <c r="Y107" s="3" t="s">
        <v>83</v>
      </c>
      <c r="Z107" s="3" t="s">
        <v>703</v>
      </c>
      <c r="AA107" s="3" t="s">
        <v>83</v>
      </c>
      <c r="AB107" s="3" t="s">
        <v>179</v>
      </c>
      <c r="AC107" s="3" t="s">
        <v>83</v>
      </c>
      <c r="AD107" s="3" t="s">
        <v>86</v>
      </c>
      <c r="AE107" s="3" t="s">
        <v>86</v>
      </c>
      <c r="AF107" s="3" t="s">
        <v>101</v>
      </c>
      <c r="AG107" s="3" t="s">
        <v>83</v>
      </c>
      <c r="AH107" s="3" t="s">
        <v>118</v>
      </c>
      <c r="AI107" s="3" t="s">
        <v>83</v>
      </c>
      <c r="AJ107" s="3" t="s">
        <v>220</v>
      </c>
      <c r="AK107" s="3" t="s">
        <v>220</v>
      </c>
      <c r="AL107" s="3" t="s">
        <v>400</v>
      </c>
      <c r="AM107" s="3" t="s">
        <v>400</v>
      </c>
      <c r="AN107" s="3" t="s">
        <v>179</v>
      </c>
      <c r="AO107" s="3" t="s">
        <v>179</v>
      </c>
      <c r="AP107" s="3" t="s">
        <v>86</v>
      </c>
      <c r="AQ107" s="3" t="s">
        <v>86</v>
      </c>
      <c r="AR107" s="3" t="s">
        <v>106</v>
      </c>
      <c r="AS107" s="3" t="s">
        <v>106</v>
      </c>
      <c r="AT107" s="3" t="s">
        <v>139</v>
      </c>
      <c r="AU107" s="3" t="s">
        <v>139</v>
      </c>
      <c r="AV107" s="8">
        <v>0</v>
      </c>
      <c r="AW107" s="8">
        <v>0</v>
      </c>
      <c r="AX107" s="8">
        <v>0</v>
      </c>
      <c r="AY107" s="8">
        <v>0.05</v>
      </c>
      <c r="AZ107" s="2"/>
    </row>
    <row r="108" spans="4:52" x14ac:dyDescent="0.2">
      <c r="D108" s="1" t="s">
        <v>768</v>
      </c>
      <c r="E108" s="3" t="s">
        <v>76</v>
      </c>
      <c r="F108" s="3" t="s">
        <v>769</v>
      </c>
      <c r="G108" s="3" t="s">
        <v>89</v>
      </c>
      <c r="H108" s="2"/>
      <c r="I108" s="2"/>
      <c r="J108" s="2"/>
      <c r="K108" s="3" t="s">
        <v>79</v>
      </c>
      <c r="L108" s="3" t="s">
        <v>80</v>
      </c>
      <c r="M108" s="6">
        <v>0.81180555555555556</v>
      </c>
      <c r="N108" s="3" t="s">
        <v>770</v>
      </c>
      <c r="O108" s="2"/>
      <c r="P108" s="3" t="s">
        <v>307</v>
      </c>
      <c r="Q108" s="3" t="s">
        <v>243</v>
      </c>
      <c r="R108" s="3" t="s">
        <v>372</v>
      </c>
      <c r="S108" s="3" t="s">
        <v>431</v>
      </c>
      <c r="T108" s="3" t="s">
        <v>263</v>
      </c>
      <c r="U108" s="3" t="s">
        <v>186</v>
      </c>
      <c r="V108" s="3" t="s">
        <v>771</v>
      </c>
      <c r="W108" s="3" t="s">
        <v>86</v>
      </c>
      <c r="X108" s="3" t="s">
        <v>157</v>
      </c>
      <c r="Y108" s="3" t="s">
        <v>83</v>
      </c>
      <c r="Z108" s="3" t="s">
        <v>260</v>
      </c>
      <c r="AA108" s="3" t="s">
        <v>83</v>
      </c>
      <c r="AB108" s="3" t="s">
        <v>112</v>
      </c>
      <c r="AC108" s="3" t="s">
        <v>83</v>
      </c>
      <c r="AD108" s="3" t="s">
        <v>772</v>
      </c>
      <c r="AE108" s="3" t="s">
        <v>86</v>
      </c>
      <c r="AF108" s="3" t="s">
        <v>117</v>
      </c>
      <c r="AG108" s="3" t="s">
        <v>83</v>
      </c>
      <c r="AH108" s="3" t="s">
        <v>118</v>
      </c>
      <c r="AI108" s="3" t="s">
        <v>83</v>
      </c>
      <c r="AJ108" s="3" t="s">
        <v>634</v>
      </c>
      <c r="AK108" s="3" t="s">
        <v>634</v>
      </c>
      <c r="AL108" s="3" t="s">
        <v>630</v>
      </c>
      <c r="AM108" s="3" t="s">
        <v>630</v>
      </c>
      <c r="AN108" s="3" t="s">
        <v>115</v>
      </c>
      <c r="AO108" s="3" t="s">
        <v>115</v>
      </c>
      <c r="AP108" s="3" t="s">
        <v>86</v>
      </c>
      <c r="AQ108" s="3" t="s">
        <v>86</v>
      </c>
      <c r="AR108" s="3" t="s">
        <v>106</v>
      </c>
      <c r="AS108" s="3" t="s">
        <v>106</v>
      </c>
      <c r="AT108" s="3" t="s">
        <v>139</v>
      </c>
      <c r="AU108" s="3" t="s">
        <v>139</v>
      </c>
      <c r="AV108" s="8">
        <v>0.03</v>
      </c>
      <c r="AW108" s="8">
        <v>0.04</v>
      </c>
      <c r="AX108" s="8">
        <v>7.0000000000000007E-2</v>
      </c>
      <c r="AY108" s="8">
        <v>0.31</v>
      </c>
      <c r="AZ108" s="2"/>
    </row>
    <row r="109" spans="4:52" x14ac:dyDescent="0.2">
      <c r="D109" s="1" t="s">
        <v>773</v>
      </c>
      <c r="E109" s="3" t="s">
        <v>76</v>
      </c>
      <c r="F109" s="3" t="s">
        <v>774</v>
      </c>
      <c r="G109" s="3" t="s">
        <v>78</v>
      </c>
      <c r="H109" s="2"/>
      <c r="I109" s="2"/>
      <c r="J109" s="2"/>
      <c r="K109" s="3" t="s">
        <v>79</v>
      </c>
      <c r="L109" s="3" t="s">
        <v>80</v>
      </c>
      <c r="M109" s="6">
        <v>0.81180555555555556</v>
      </c>
      <c r="N109" s="3" t="s">
        <v>775</v>
      </c>
      <c r="O109" s="2"/>
      <c r="P109" s="3" t="s">
        <v>669</v>
      </c>
      <c r="Q109" s="3" t="s">
        <v>83</v>
      </c>
      <c r="R109" s="3" t="s">
        <v>776</v>
      </c>
      <c r="S109" s="3" t="s">
        <v>83</v>
      </c>
      <c r="T109" s="3" t="s">
        <v>186</v>
      </c>
      <c r="U109" s="3" t="s">
        <v>83</v>
      </c>
      <c r="V109" s="3">
        <f>-(0.05 %)</f>
        <v>-5.0000000000000001E-4</v>
      </c>
      <c r="W109" s="3" t="s">
        <v>86</v>
      </c>
      <c r="X109" s="3" t="s">
        <v>777</v>
      </c>
      <c r="Y109" s="3" t="s">
        <v>83</v>
      </c>
      <c r="Z109" s="3" t="s">
        <v>741</v>
      </c>
      <c r="AA109" s="3" t="s">
        <v>83</v>
      </c>
      <c r="AB109" s="3" t="s">
        <v>186</v>
      </c>
      <c r="AC109" s="3" t="s">
        <v>83</v>
      </c>
      <c r="AD109" s="3">
        <f>-(0.07 %)</f>
        <v>-7.000000000000001E-4</v>
      </c>
      <c r="AE109" s="3" t="s">
        <v>86</v>
      </c>
      <c r="AF109" s="3" t="s">
        <v>136</v>
      </c>
      <c r="AG109" s="3" t="s">
        <v>83</v>
      </c>
      <c r="AH109" s="3" t="s">
        <v>778</v>
      </c>
      <c r="AI109" s="3" t="s">
        <v>83</v>
      </c>
      <c r="AJ109" s="3" t="s">
        <v>207</v>
      </c>
      <c r="AK109" s="3" t="s">
        <v>207</v>
      </c>
      <c r="AL109" s="3" t="s">
        <v>323</v>
      </c>
      <c r="AM109" s="3" t="s">
        <v>323</v>
      </c>
      <c r="AN109" s="3" t="s">
        <v>186</v>
      </c>
      <c r="AO109" s="3" t="s">
        <v>186</v>
      </c>
      <c r="AP109" s="3" t="s">
        <v>86</v>
      </c>
      <c r="AQ109" s="3" t="s">
        <v>86</v>
      </c>
      <c r="AR109" s="3" t="s">
        <v>106</v>
      </c>
      <c r="AS109" s="3" t="s">
        <v>106</v>
      </c>
      <c r="AT109" s="3" t="s">
        <v>139</v>
      </c>
      <c r="AU109" s="3" t="s">
        <v>139</v>
      </c>
      <c r="AV109" s="8">
        <v>0.08</v>
      </c>
      <c r="AW109" s="8">
        <v>0.11</v>
      </c>
      <c r="AX109" s="8">
        <v>0.15</v>
      </c>
      <c r="AY109" s="8">
        <v>0.42</v>
      </c>
      <c r="AZ109" s="2"/>
    </row>
    <row r="110" spans="4:52" x14ac:dyDescent="0.2">
      <c r="D110" s="1" t="s">
        <v>779</v>
      </c>
      <c r="E110" s="3" t="s">
        <v>76</v>
      </c>
      <c r="F110" s="3" t="s">
        <v>780</v>
      </c>
      <c r="G110" s="3" t="s">
        <v>89</v>
      </c>
      <c r="H110" s="2"/>
      <c r="I110" s="2"/>
      <c r="J110" s="2"/>
      <c r="K110" s="3" t="s">
        <v>79</v>
      </c>
      <c r="L110" s="3" t="s">
        <v>80</v>
      </c>
      <c r="M110" s="6">
        <v>0.81180555555555556</v>
      </c>
      <c r="N110" s="3" t="s">
        <v>781</v>
      </c>
      <c r="O110" s="2"/>
      <c r="P110" s="3" t="s">
        <v>669</v>
      </c>
      <c r="Q110" s="3" t="s">
        <v>83</v>
      </c>
      <c r="R110" s="3" t="s">
        <v>400</v>
      </c>
      <c r="S110" s="3" t="s">
        <v>83</v>
      </c>
      <c r="T110" s="3" t="s">
        <v>133</v>
      </c>
      <c r="U110" s="3" t="s">
        <v>83</v>
      </c>
      <c r="V110" s="3" t="s">
        <v>782</v>
      </c>
      <c r="W110" s="3" t="s">
        <v>86</v>
      </c>
      <c r="X110" s="3" t="s">
        <v>346</v>
      </c>
      <c r="Y110" s="3" t="s">
        <v>83</v>
      </c>
      <c r="Z110" s="3" t="s">
        <v>228</v>
      </c>
      <c r="AA110" s="3" t="s">
        <v>83</v>
      </c>
      <c r="AB110" s="3" t="s">
        <v>186</v>
      </c>
      <c r="AC110" s="3" t="s">
        <v>83</v>
      </c>
      <c r="AD110" s="3" t="s">
        <v>783</v>
      </c>
      <c r="AE110" s="3" t="s">
        <v>86</v>
      </c>
      <c r="AF110" s="3" t="s">
        <v>101</v>
      </c>
      <c r="AG110" s="3" t="s">
        <v>83</v>
      </c>
      <c r="AH110" s="3" t="s">
        <v>155</v>
      </c>
      <c r="AI110" s="3" t="s">
        <v>83</v>
      </c>
      <c r="AJ110" s="3" t="s">
        <v>165</v>
      </c>
      <c r="AK110" s="3" t="s">
        <v>165</v>
      </c>
      <c r="AL110" s="3" t="s">
        <v>196</v>
      </c>
      <c r="AM110" s="3" t="s">
        <v>196</v>
      </c>
      <c r="AN110" s="3" t="s">
        <v>186</v>
      </c>
      <c r="AO110" s="3" t="s">
        <v>186</v>
      </c>
      <c r="AP110" s="3" t="s">
        <v>86</v>
      </c>
      <c r="AQ110" s="3" t="s">
        <v>86</v>
      </c>
      <c r="AR110" s="3" t="s">
        <v>106</v>
      </c>
      <c r="AS110" s="3" t="s">
        <v>106</v>
      </c>
      <c r="AT110" s="3" t="s">
        <v>139</v>
      </c>
      <c r="AU110" s="3" t="s">
        <v>139</v>
      </c>
      <c r="AV110" s="8">
        <v>0.03</v>
      </c>
      <c r="AW110" s="8">
        <v>0.03</v>
      </c>
      <c r="AX110" s="8">
        <v>0.05</v>
      </c>
      <c r="AY110" s="8">
        <v>0.23</v>
      </c>
      <c r="AZ110" s="2"/>
    </row>
    <row r="111" spans="4:52" x14ac:dyDescent="0.2">
      <c r="D111" s="1" t="s">
        <v>784</v>
      </c>
      <c r="E111" s="3" t="s">
        <v>76</v>
      </c>
      <c r="F111" s="3" t="s">
        <v>785</v>
      </c>
      <c r="G111" s="3" t="s">
        <v>89</v>
      </c>
      <c r="H111" s="2"/>
      <c r="I111" s="2"/>
      <c r="J111" s="2"/>
      <c r="K111" s="3" t="s">
        <v>79</v>
      </c>
      <c r="L111" s="3" t="s">
        <v>80</v>
      </c>
      <c r="M111" s="6">
        <v>0.81180555555555556</v>
      </c>
      <c r="N111" s="3" t="s">
        <v>786</v>
      </c>
      <c r="O111" s="3" t="s">
        <v>92</v>
      </c>
      <c r="P111" s="3" t="s">
        <v>669</v>
      </c>
      <c r="Q111" s="3" t="s">
        <v>83</v>
      </c>
      <c r="R111" s="3" t="s">
        <v>787</v>
      </c>
      <c r="S111" s="3" t="s">
        <v>83</v>
      </c>
      <c r="T111" s="3" t="s">
        <v>788</v>
      </c>
      <c r="U111" s="3" t="s">
        <v>83</v>
      </c>
      <c r="V111" s="3" t="s">
        <v>789</v>
      </c>
      <c r="W111" s="3" t="s">
        <v>86</v>
      </c>
      <c r="X111" s="3" t="s">
        <v>184</v>
      </c>
      <c r="Y111" s="3" t="s">
        <v>83</v>
      </c>
      <c r="Z111" s="3" t="s">
        <v>790</v>
      </c>
      <c r="AA111" s="3" t="s">
        <v>83</v>
      </c>
      <c r="AB111" s="3" t="s">
        <v>791</v>
      </c>
      <c r="AC111" s="3" t="s">
        <v>83</v>
      </c>
      <c r="AD111" s="3" t="s">
        <v>792</v>
      </c>
      <c r="AE111" s="3" t="s">
        <v>86</v>
      </c>
      <c r="AF111" s="3" t="s">
        <v>101</v>
      </c>
      <c r="AG111" s="3" t="s">
        <v>83</v>
      </c>
      <c r="AH111" s="3" t="s">
        <v>313</v>
      </c>
      <c r="AI111" s="3" t="s">
        <v>83</v>
      </c>
      <c r="AJ111" s="3" t="s">
        <v>163</v>
      </c>
      <c r="AK111" s="3" t="s">
        <v>163</v>
      </c>
      <c r="AL111" s="3" t="s">
        <v>793</v>
      </c>
      <c r="AM111" s="3" t="s">
        <v>793</v>
      </c>
      <c r="AN111" s="3" t="s">
        <v>794</v>
      </c>
      <c r="AO111" s="3" t="s">
        <v>794</v>
      </c>
      <c r="AP111" s="3" t="s">
        <v>86</v>
      </c>
      <c r="AQ111" s="3" t="s">
        <v>86</v>
      </c>
      <c r="AR111" s="3" t="s">
        <v>106</v>
      </c>
      <c r="AS111" s="3" t="s">
        <v>106</v>
      </c>
      <c r="AT111" s="3" t="s">
        <v>139</v>
      </c>
      <c r="AU111" s="3" t="s">
        <v>139</v>
      </c>
      <c r="AV111" s="8">
        <v>0.04</v>
      </c>
      <c r="AW111" s="8">
        <v>0.05</v>
      </c>
      <c r="AX111" s="8">
        <v>0.08</v>
      </c>
      <c r="AY111" s="8">
        <v>0.21</v>
      </c>
      <c r="AZ111" s="2"/>
    </row>
    <row r="112" spans="4:52" x14ac:dyDescent="0.2">
      <c r="D112" s="1" t="s">
        <v>798</v>
      </c>
      <c r="E112" s="3" t="s">
        <v>76</v>
      </c>
      <c r="F112" s="3" t="s">
        <v>799</v>
      </c>
      <c r="G112" s="3" t="s">
        <v>130</v>
      </c>
      <c r="H112" s="2"/>
      <c r="I112" s="2"/>
      <c r="J112" s="2"/>
      <c r="K112" s="3" t="s">
        <v>79</v>
      </c>
      <c r="L112" s="3" t="s">
        <v>80</v>
      </c>
      <c r="M112" s="6">
        <v>0.8125</v>
      </c>
      <c r="N112" s="3" t="s">
        <v>800</v>
      </c>
      <c r="O112" s="3" t="s">
        <v>92</v>
      </c>
      <c r="P112" s="3" t="s">
        <v>669</v>
      </c>
      <c r="Q112" s="3" t="s">
        <v>83</v>
      </c>
      <c r="R112" s="3" t="s">
        <v>138</v>
      </c>
      <c r="S112" s="3" t="s">
        <v>83</v>
      </c>
      <c r="T112" s="3" t="s">
        <v>179</v>
      </c>
      <c r="U112" s="3" t="s">
        <v>83</v>
      </c>
      <c r="V112" s="3" t="s">
        <v>86</v>
      </c>
      <c r="W112" s="3" t="s">
        <v>86</v>
      </c>
      <c r="X112" s="3" t="s">
        <v>165</v>
      </c>
      <c r="Y112" s="3" t="s">
        <v>83</v>
      </c>
      <c r="Z112" s="3" t="s">
        <v>85</v>
      </c>
      <c r="AA112" s="3" t="s">
        <v>83</v>
      </c>
      <c r="AB112" s="3" t="s">
        <v>194</v>
      </c>
      <c r="AC112" s="3" t="s">
        <v>83</v>
      </c>
      <c r="AD112" s="3" t="s">
        <v>86</v>
      </c>
      <c r="AE112" s="3" t="s">
        <v>86</v>
      </c>
      <c r="AF112" s="3" t="s">
        <v>101</v>
      </c>
      <c r="AG112" s="3" t="s">
        <v>83</v>
      </c>
      <c r="AH112" s="3" t="s">
        <v>155</v>
      </c>
      <c r="AI112" s="3" t="s">
        <v>83</v>
      </c>
      <c r="AJ112" s="3" t="s">
        <v>220</v>
      </c>
      <c r="AK112" s="3" t="s">
        <v>220</v>
      </c>
      <c r="AL112" s="3" t="s">
        <v>516</v>
      </c>
      <c r="AM112" s="3" t="s">
        <v>516</v>
      </c>
      <c r="AN112" s="3" t="s">
        <v>179</v>
      </c>
      <c r="AO112" s="3" t="s">
        <v>179</v>
      </c>
      <c r="AP112" s="3" t="s">
        <v>86</v>
      </c>
      <c r="AQ112" s="3" t="s">
        <v>86</v>
      </c>
      <c r="AR112" s="3" t="s">
        <v>106</v>
      </c>
      <c r="AS112" s="3" t="s">
        <v>106</v>
      </c>
      <c r="AT112" s="3" t="s">
        <v>139</v>
      </c>
      <c r="AU112" s="3" t="s">
        <v>139</v>
      </c>
      <c r="AV112" s="8">
        <v>0.05</v>
      </c>
      <c r="AW112" s="8">
        <v>7.0000000000000007E-2</v>
      </c>
      <c r="AX112" s="8">
        <v>0.1</v>
      </c>
      <c r="AY112" s="8">
        <v>0.57999999999999996</v>
      </c>
      <c r="AZ112" s="2"/>
    </row>
    <row r="113" spans="4:52" x14ac:dyDescent="0.2">
      <c r="D113" s="1" t="s">
        <v>801</v>
      </c>
      <c r="E113" s="3" t="s">
        <v>76</v>
      </c>
      <c r="F113" s="3" t="s">
        <v>802</v>
      </c>
      <c r="G113" s="3" t="s">
        <v>89</v>
      </c>
      <c r="H113" s="2"/>
      <c r="I113" s="2"/>
      <c r="J113" s="2"/>
      <c r="K113" s="3" t="s">
        <v>79</v>
      </c>
      <c r="L113" s="3" t="s">
        <v>80</v>
      </c>
      <c r="M113" s="6">
        <v>0.8125</v>
      </c>
      <c r="N113" s="3" t="s">
        <v>803</v>
      </c>
      <c r="O113" s="3" t="s">
        <v>92</v>
      </c>
      <c r="P113" s="3" t="s">
        <v>669</v>
      </c>
      <c r="Q113" s="3" t="s">
        <v>83</v>
      </c>
      <c r="R113" s="3" t="s">
        <v>331</v>
      </c>
      <c r="S113" s="3" t="s">
        <v>83</v>
      </c>
      <c r="T113" s="3" t="s">
        <v>179</v>
      </c>
      <c r="U113" s="3" t="s">
        <v>83</v>
      </c>
      <c r="V113" s="3">
        <f>-(0.11 %)</f>
        <v>-1.1000000000000001E-3</v>
      </c>
      <c r="W113" s="3" t="s">
        <v>86</v>
      </c>
      <c r="X113" s="3" t="s">
        <v>438</v>
      </c>
      <c r="Y113" s="3" t="s">
        <v>83</v>
      </c>
      <c r="Z113" s="3" t="s">
        <v>494</v>
      </c>
      <c r="AA113" s="3" t="s">
        <v>83</v>
      </c>
      <c r="AB113" s="3" t="s">
        <v>179</v>
      </c>
      <c r="AC113" s="3" t="s">
        <v>83</v>
      </c>
      <c r="AD113" s="3">
        <f>-(0.02 %)</f>
        <v>-2.0000000000000001E-4</v>
      </c>
      <c r="AE113" s="3" t="s">
        <v>86</v>
      </c>
      <c r="AF113" s="3" t="s">
        <v>136</v>
      </c>
      <c r="AG113" s="3" t="s">
        <v>83</v>
      </c>
      <c r="AH113" s="3" t="s">
        <v>118</v>
      </c>
      <c r="AI113" s="3" t="s">
        <v>83</v>
      </c>
      <c r="AJ113" s="3" t="s">
        <v>220</v>
      </c>
      <c r="AK113" s="3" t="s">
        <v>220</v>
      </c>
      <c r="AL113" s="3" t="s">
        <v>494</v>
      </c>
      <c r="AM113" s="3" t="s">
        <v>494</v>
      </c>
      <c r="AN113" s="3" t="s">
        <v>179</v>
      </c>
      <c r="AO113" s="3" t="s">
        <v>179</v>
      </c>
      <c r="AP113" s="3" t="s">
        <v>86</v>
      </c>
      <c r="AQ113" s="3" t="s">
        <v>86</v>
      </c>
      <c r="AR113" s="3" t="s">
        <v>106</v>
      </c>
      <c r="AS113" s="3" t="s">
        <v>106</v>
      </c>
      <c r="AT113" s="3" t="s">
        <v>139</v>
      </c>
      <c r="AU113" s="3" t="s">
        <v>139</v>
      </c>
      <c r="AV113" s="8">
        <v>0</v>
      </c>
      <c r="AW113" s="8">
        <v>0.01</v>
      </c>
      <c r="AX113" s="8">
        <v>0.02</v>
      </c>
      <c r="AY113" s="8">
        <v>0.2</v>
      </c>
      <c r="AZ113" s="2"/>
    </row>
    <row r="114" spans="4:52" x14ac:dyDescent="0.2">
      <c r="D114" s="1" t="s">
        <v>805</v>
      </c>
      <c r="E114" s="3" t="s">
        <v>76</v>
      </c>
      <c r="F114" s="3" t="s">
        <v>129</v>
      </c>
      <c r="G114" s="3" t="s">
        <v>89</v>
      </c>
      <c r="H114" s="2"/>
      <c r="I114" s="2"/>
      <c r="J114" s="2"/>
      <c r="K114" s="3" t="s">
        <v>79</v>
      </c>
      <c r="L114" s="3" t="s">
        <v>80</v>
      </c>
      <c r="M114" s="6">
        <v>0.8125</v>
      </c>
      <c r="N114" s="3" t="s">
        <v>806</v>
      </c>
      <c r="O114" s="3" t="s">
        <v>92</v>
      </c>
      <c r="P114" s="3" t="s">
        <v>119</v>
      </c>
      <c r="Q114" s="3" t="s">
        <v>83</v>
      </c>
      <c r="R114" s="3" t="s">
        <v>807</v>
      </c>
      <c r="S114" s="3" t="s">
        <v>83</v>
      </c>
      <c r="T114" s="3" t="s">
        <v>808</v>
      </c>
      <c r="U114" s="3" t="s">
        <v>83</v>
      </c>
      <c r="V114" s="3" t="s">
        <v>809</v>
      </c>
      <c r="W114" s="3" t="s">
        <v>86</v>
      </c>
      <c r="X114" s="3" t="s">
        <v>248</v>
      </c>
      <c r="Y114" s="3" t="s">
        <v>83</v>
      </c>
      <c r="Z114" s="3" t="s">
        <v>309</v>
      </c>
      <c r="AA114" s="3" t="s">
        <v>83</v>
      </c>
      <c r="AB114" s="3" t="s">
        <v>810</v>
      </c>
      <c r="AC114" s="3" t="s">
        <v>83</v>
      </c>
      <c r="AD114" s="3" t="s">
        <v>811</v>
      </c>
      <c r="AE114" s="3" t="s">
        <v>86</v>
      </c>
      <c r="AF114" s="3" t="s">
        <v>101</v>
      </c>
      <c r="AG114" s="3" t="s">
        <v>83</v>
      </c>
      <c r="AH114" s="3" t="s">
        <v>118</v>
      </c>
      <c r="AI114" s="3" t="s">
        <v>83</v>
      </c>
      <c r="AJ114" s="3" t="s">
        <v>251</v>
      </c>
      <c r="AK114" s="3" t="s">
        <v>251</v>
      </c>
      <c r="AL114" s="3" t="s">
        <v>812</v>
      </c>
      <c r="AM114" s="3" t="s">
        <v>812</v>
      </c>
      <c r="AN114" s="3" t="s">
        <v>813</v>
      </c>
      <c r="AO114" s="3" t="s">
        <v>813</v>
      </c>
      <c r="AP114" s="3" t="s">
        <v>86</v>
      </c>
      <c r="AQ114" s="3" t="s">
        <v>86</v>
      </c>
      <c r="AR114" s="3" t="s">
        <v>106</v>
      </c>
      <c r="AS114" s="3" t="s">
        <v>106</v>
      </c>
      <c r="AT114" s="3" t="s">
        <v>107</v>
      </c>
      <c r="AU114" s="3" t="s">
        <v>107</v>
      </c>
      <c r="AV114" s="8">
        <v>0.01</v>
      </c>
      <c r="AW114" s="8">
        <v>0.02</v>
      </c>
      <c r="AX114" s="8">
        <v>0.03</v>
      </c>
      <c r="AY114" s="8">
        <v>0.11</v>
      </c>
      <c r="AZ114" s="2"/>
    </row>
    <row r="115" spans="4:52" x14ac:dyDescent="0.2">
      <c r="D115" s="1" t="s">
        <v>814</v>
      </c>
      <c r="E115" s="3" t="s">
        <v>76</v>
      </c>
      <c r="F115" s="3" t="s">
        <v>815</v>
      </c>
      <c r="G115" s="3" t="s">
        <v>130</v>
      </c>
      <c r="H115" s="2"/>
      <c r="I115" s="2"/>
      <c r="J115" s="2"/>
      <c r="K115" s="3" t="s">
        <v>79</v>
      </c>
      <c r="L115" s="3" t="s">
        <v>80</v>
      </c>
      <c r="M115" s="6">
        <v>0.8125</v>
      </c>
      <c r="N115" s="3" t="s">
        <v>816</v>
      </c>
      <c r="O115" s="3" t="s">
        <v>92</v>
      </c>
      <c r="P115" s="3" t="s">
        <v>93</v>
      </c>
      <c r="Q115" s="3" t="s">
        <v>83</v>
      </c>
      <c r="R115" s="3" t="s">
        <v>440</v>
      </c>
      <c r="S115" s="3" t="s">
        <v>83</v>
      </c>
      <c r="T115" s="3" t="s">
        <v>133</v>
      </c>
      <c r="U115" s="3" t="s">
        <v>83</v>
      </c>
      <c r="V115" s="3" t="s">
        <v>817</v>
      </c>
      <c r="W115" s="3" t="s">
        <v>86</v>
      </c>
      <c r="X115" s="3" t="s">
        <v>163</v>
      </c>
      <c r="Y115" s="3" t="s">
        <v>83</v>
      </c>
      <c r="Z115" s="3" t="s">
        <v>818</v>
      </c>
      <c r="AA115" s="3" t="s">
        <v>83</v>
      </c>
      <c r="AB115" s="3" t="s">
        <v>186</v>
      </c>
      <c r="AC115" s="3" t="s">
        <v>83</v>
      </c>
      <c r="AD115" s="3" t="s">
        <v>819</v>
      </c>
      <c r="AE115" s="3" t="s">
        <v>86</v>
      </c>
      <c r="AF115" s="3" t="s">
        <v>101</v>
      </c>
      <c r="AG115" s="3" t="s">
        <v>83</v>
      </c>
      <c r="AH115" s="3" t="s">
        <v>118</v>
      </c>
      <c r="AI115" s="3" t="s">
        <v>83</v>
      </c>
      <c r="AJ115" s="3" t="s">
        <v>332</v>
      </c>
      <c r="AK115" s="3" t="s">
        <v>332</v>
      </c>
      <c r="AL115" s="3" t="s">
        <v>145</v>
      </c>
      <c r="AM115" s="3" t="s">
        <v>145</v>
      </c>
      <c r="AN115" s="3" t="s">
        <v>146</v>
      </c>
      <c r="AO115" s="3" t="s">
        <v>146</v>
      </c>
      <c r="AP115" s="3" t="s">
        <v>86</v>
      </c>
      <c r="AQ115" s="3" t="s">
        <v>86</v>
      </c>
      <c r="AR115" s="3" t="s">
        <v>106</v>
      </c>
      <c r="AS115" s="3" t="s">
        <v>106</v>
      </c>
      <c r="AT115" s="3" t="s">
        <v>139</v>
      </c>
      <c r="AU115" s="3" t="s">
        <v>139</v>
      </c>
      <c r="AV115" s="8">
        <v>0.02</v>
      </c>
      <c r="AW115" s="8">
        <v>0.04</v>
      </c>
      <c r="AX115" s="8">
        <v>0.09</v>
      </c>
      <c r="AY115" s="8">
        <v>0.25</v>
      </c>
      <c r="AZ115" s="2"/>
    </row>
    <row r="116" spans="4:52" x14ac:dyDescent="0.2">
      <c r="D116" s="1" t="s">
        <v>820</v>
      </c>
      <c r="E116" s="3" t="s">
        <v>76</v>
      </c>
      <c r="F116" s="3" t="s">
        <v>821</v>
      </c>
      <c r="G116" s="3" t="s">
        <v>130</v>
      </c>
      <c r="H116" s="2"/>
      <c r="I116" s="2"/>
      <c r="J116" s="2"/>
      <c r="K116" s="3" t="s">
        <v>79</v>
      </c>
      <c r="L116" s="3" t="s">
        <v>80</v>
      </c>
      <c r="M116" s="6">
        <v>0.8125</v>
      </c>
      <c r="N116" s="3" t="s">
        <v>822</v>
      </c>
      <c r="O116" s="3" t="s">
        <v>92</v>
      </c>
      <c r="P116" s="3" t="s">
        <v>93</v>
      </c>
      <c r="Q116" s="3" t="s">
        <v>83</v>
      </c>
      <c r="R116" s="3" t="s">
        <v>327</v>
      </c>
      <c r="S116" s="3" t="s">
        <v>83</v>
      </c>
      <c r="T116" s="3" t="s">
        <v>179</v>
      </c>
      <c r="U116" s="3" t="s">
        <v>83</v>
      </c>
      <c r="V116" s="3" t="s">
        <v>823</v>
      </c>
      <c r="W116" s="3" t="s">
        <v>86</v>
      </c>
      <c r="X116" s="3" t="s">
        <v>824</v>
      </c>
      <c r="Y116" s="3" t="s">
        <v>83</v>
      </c>
      <c r="Z116" s="3" t="s">
        <v>327</v>
      </c>
      <c r="AA116" s="3" t="s">
        <v>83</v>
      </c>
      <c r="AB116" s="3" t="s">
        <v>186</v>
      </c>
      <c r="AC116" s="3" t="s">
        <v>83</v>
      </c>
      <c r="AD116" s="3" t="s">
        <v>86</v>
      </c>
      <c r="AE116" s="3" t="s">
        <v>86</v>
      </c>
      <c r="AF116" s="3" t="s">
        <v>117</v>
      </c>
      <c r="AG116" s="3" t="s">
        <v>83</v>
      </c>
      <c r="AH116" s="3" t="s">
        <v>118</v>
      </c>
      <c r="AI116" s="3" t="s">
        <v>83</v>
      </c>
      <c r="AJ116" s="3" t="s">
        <v>621</v>
      </c>
      <c r="AK116" s="3" t="s">
        <v>621</v>
      </c>
      <c r="AL116" s="3" t="s">
        <v>420</v>
      </c>
      <c r="AM116" s="3" t="s">
        <v>420</v>
      </c>
      <c r="AN116" s="3" t="s">
        <v>179</v>
      </c>
      <c r="AO116" s="3" t="s">
        <v>179</v>
      </c>
      <c r="AP116" s="3" t="s">
        <v>86</v>
      </c>
      <c r="AQ116" s="3" t="s">
        <v>86</v>
      </c>
      <c r="AR116" s="3" t="s">
        <v>106</v>
      </c>
      <c r="AS116" s="3" t="s">
        <v>106</v>
      </c>
      <c r="AT116" s="3" t="s">
        <v>102</v>
      </c>
      <c r="AU116" s="3" t="s">
        <v>102</v>
      </c>
      <c r="AV116" s="8">
        <v>0.03</v>
      </c>
      <c r="AW116" s="8">
        <v>0.03</v>
      </c>
      <c r="AX116" s="8">
        <v>0.06</v>
      </c>
      <c r="AY116" s="8">
        <v>0.13</v>
      </c>
      <c r="AZ116" s="2"/>
    </row>
    <row r="117" spans="4:52" x14ac:dyDescent="0.2">
      <c r="D117" s="1" t="s">
        <v>825</v>
      </c>
      <c r="E117" s="3" t="s">
        <v>76</v>
      </c>
      <c r="F117" s="3" t="s">
        <v>77</v>
      </c>
      <c r="G117" s="3" t="s">
        <v>89</v>
      </c>
      <c r="H117" s="2"/>
      <c r="I117" s="2"/>
      <c r="J117" s="2"/>
      <c r="K117" s="3" t="s">
        <v>79</v>
      </c>
      <c r="L117" s="3" t="s">
        <v>80</v>
      </c>
      <c r="M117" s="6">
        <v>0.8125</v>
      </c>
      <c r="N117" s="3" t="s">
        <v>826</v>
      </c>
      <c r="O117" s="2"/>
      <c r="P117" s="3" t="s">
        <v>534</v>
      </c>
      <c r="Q117" s="3" t="s">
        <v>83</v>
      </c>
      <c r="R117" s="3" t="s">
        <v>284</v>
      </c>
      <c r="S117" s="3" t="s">
        <v>83</v>
      </c>
      <c r="T117" s="3" t="s">
        <v>333</v>
      </c>
      <c r="U117" s="3" t="s">
        <v>83</v>
      </c>
      <c r="V117" s="3" t="s">
        <v>827</v>
      </c>
      <c r="W117" s="3" t="s">
        <v>86</v>
      </c>
      <c r="X117" s="3" t="s">
        <v>828</v>
      </c>
      <c r="Y117" s="3" t="s">
        <v>83</v>
      </c>
      <c r="Z117" s="3" t="s">
        <v>144</v>
      </c>
      <c r="AA117" s="3" t="s">
        <v>83</v>
      </c>
      <c r="AB117" s="3" t="s">
        <v>179</v>
      </c>
      <c r="AC117" s="3" t="s">
        <v>83</v>
      </c>
      <c r="AD117" s="3" t="s">
        <v>829</v>
      </c>
      <c r="AE117" s="3" t="s">
        <v>86</v>
      </c>
      <c r="AF117" s="3" t="s">
        <v>101</v>
      </c>
      <c r="AG117" s="3" t="s">
        <v>83</v>
      </c>
      <c r="AH117" s="3" t="s">
        <v>393</v>
      </c>
      <c r="AI117" s="3" t="s">
        <v>83</v>
      </c>
      <c r="AJ117" s="3" t="s">
        <v>447</v>
      </c>
      <c r="AK117" s="3" t="s">
        <v>447</v>
      </c>
      <c r="AL117" s="3" t="s">
        <v>630</v>
      </c>
      <c r="AM117" s="3" t="s">
        <v>630</v>
      </c>
      <c r="AN117" s="3" t="s">
        <v>186</v>
      </c>
      <c r="AO117" s="3" t="s">
        <v>186</v>
      </c>
      <c r="AP117" s="3" t="s">
        <v>86</v>
      </c>
      <c r="AQ117" s="3" t="s">
        <v>86</v>
      </c>
      <c r="AR117" s="3" t="s">
        <v>106</v>
      </c>
      <c r="AS117" s="3" t="s">
        <v>106</v>
      </c>
      <c r="AT117" s="3" t="s">
        <v>139</v>
      </c>
      <c r="AU117" s="3" t="s">
        <v>139</v>
      </c>
      <c r="AV117" s="8">
        <v>0.01</v>
      </c>
      <c r="AW117" s="8">
        <v>0.01</v>
      </c>
      <c r="AX117" s="8">
        <v>0.03</v>
      </c>
      <c r="AY117" s="8">
        <v>0.2</v>
      </c>
      <c r="AZ117" s="2"/>
    </row>
    <row r="118" spans="4:52" x14ac:dyDescent="0.2">
      <c r="D118" s="1" t="s">
        <v>830</v>
      </c>
      <c r="E118" s="3" t="s">
        <v>76</v>
      </c>
      <c r="F118" s="3" t="s">
        <v>88</v>
      </c>
      <c r="G118" s="3" t="s">
        <v>468</v>
      </c>
      <c r="H118" s="2"/>
      <c r="I118" s="2"/>
      <c r="J118" s="2"/>
      <c r="K118" s="3" t="s">
        <v>79</v>
      </c>
      <c r="L118" s="2"/>
      <c r="M118" s="6">
        <v>0.81805555555555554</v>
      </c>
      <c r="N118" s="3" t="s">
        <v>831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4:52" x14ac:dyDescent="0.2">
      <c r="D119" s="1" t="s">
        <v>832</v>
      </c>
      <c r="E119" s="3" t="s">
        <v>76</v>
      </c>
      <c r="F119" s="3" t="s">
        <v>88</v>
      </c>
      <c r="G119" s="3" t="s">
        <v>468</v>
      </c>
      <c r="H119" s="2"/>
      <c r="I119" s="2"/>
      <c r="J119" s="2"/>
      <c r="K119" s="3" t="s">
        <v>79</v>
      </c>
      <c r="L119" s="2"/>
      <c r="M119" s="6">
        <v>0.82361111111111107</v>
      </c>
      <c r="N119" s="3" t="s">
        <v>833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4:52" x14ac:dyDescent="0.2">
      <c r="D120" s="1" t="s">
        <v>834</v>
      </c>
      <c r="E120" s="3" t="s">
        <v>76</v>
      </c>
      <c r="F120" s="3" t="s">
        <v>564</v>
      </c>
      <c r="G120" s="3" t="s">
        <v>78</v>
      </c>
      <c r="H120" s="2"/>
      <c r="I120" s="2"/>
      <c r="J120" s="2"/>
      <c r="K120" s="3" t="s">
        <v>79</v>
      </c>
      <c r="L120" s="3" t="s">
        <v>80</v>
      </c>
      <c r="M120" s="6">
        <v>0.85625000000000007</v>
      </c>
      <c r="N120" s="3" t="s">
        <v>835</v>
      </c>
      <c r="O120" s="2"/>
      <c r="P120" s="3" t="s">
        <v>370</v>
      </c>
      <c r="Q120" s="3" t="s">
        <v>83</v>
      </c>
      <c r="R120" s="3" t="s">
        <v>836</v>
      </c>
      <c r="S120" s="3" t="s">
        <v>83</v>
      </c>
      <c r="T120" s="3" t="s">
        <v>115</v>
      </c>
      <c r="U120" s="3" t="s">
        <v>83</v>
      </c>
      <c r="V120" s="3">
        <f>-(1.8 %)</f>
        <v>-1.8000000000000002E-2</v>
      </c>
      <c r="W120" s="3" t="s">
        <v>86</v>
      </c>
      <c r="X120" s="3" t="s">
        <v>425</v>
      </c>
      <c r="Y120" s="3" t="s">
        <v>83</v>
      </c>
      <c r="Z120" s="3" t="s">
        <v>295</v>
      </c>
      <c r="AA120" s="3" t="s">
        <v>83</v>
      </c>
      <c r="AB120" s="3" t="s">
        <v>133</v>
      </c>
      <c r="AC120" s="3" t="s">
        <v>83</v>
      </c>
      <c r="AD120" s="3" t="s">
        <v>86</v>
      </c>
      <c r="AE120" s="3" t="s">
        <v>86</v>
      </c>
      <c r="AF120" s="3" t="s">
        <v>101</v>
      </c>
      <c r="AG120" s="3" t="s">
        <v>83</v>
      </c>
      <c r="AH120" s="3" t="s">
        <v>313</v>
      </c>
      <c r="AI120" s="3" t="s">
        <v>83</v>
      </c>
      <c r="AJ120" s="3" t="s">
        <v>738</v>
      </c>
      <c r="AK120" s="3" t="s">
        <v>738</v>
      </c>
      <c r="AL120" s="3" t="s">
        <v>310</v>
      </c>
      <c r="AM120" s="3" t="s">
        <v>310</v>
      </c>
      <c r="AN120" s="3" t="s">
        <v>112</v>
      </c>
      <c r="AO120" s="3" t="s">
        <v>112</v>
      </c>
      <c r="AP120" s="3" t="s">
        <v>86</v>
      </c>
      <c r="AQ120" s="3" t="s">
        <v>86</v>
      </c>
      <c r="AR120" s="3" t="s">
        <v>106</v>
      </c>
      <c r="AS120" s="3" t="s">
        <v>106</v>
      </c>
      <c r="AT120" s="3" t="s">
        <v>107</v>
      </c>
      <c r="AU120" s="3" t="s">
        <v>107</v>
      </c>
      <c r="AV120" s="8">
        <v>0.01</v>
      </c>
      <c r="AW120" s="8">
        <v>0.02</v>
      </c>
      <c r="AX120" s="8">
        <v>0.03</v>
      </c>
      <c r="AY120" s="8">
        <v>0.27</v>
      </c>
      <c r="AZ120" s="2"/>
    </row>
    <row r="121" spans="4:52" x14ac:dyDescent="0.2">
      <c r="D121" s="1" t="s">
        <v>837</v>
      </c>
      <c r="E121" s="3" t="s">
        <v>76</v>
      </c>
      <c r="F121" s="3" t="s">
        <v>88</v>
      </c>
      <c r="G121" s="3" t="s">
        <v>89</v>
      </c>
      <c r="H121" s="2"/>
      <c r="I121" s="2"/>
      <c r="J121" s="2"/>
      <c r="K121" s="3" t="s">
        <v>90</v>
      </c>
      <c r="L121" s="3" t="s">
        <v>80</v>
      </c>
      <c r="M121" s="6">
        <v>0.86944444444444446</v>
      </c>
      <c r="N121" s="3" t="s">
        <v>838</v>
      </c>
      <c r="O121" s="2"/>
      <c r="P121" s="3" t="s">
        <v>839</v>
      </c>
      <c r="Q121" s="3" t="s">
        <v>83</v>
      </c>
      <c r="R121" s="3" t="s">
        <v>759</v>
      </c>
      <c r="S121" s="3" t="s">
        <v>83</v>
      </c>
      <c r="T121" s="3" t="s">
        <v>516</v>
      </c>
      <c r="U121" s="3" t="s">
        <v>83</v>
      </c>
      <c r="V121" s="3" t="s">
        <v>840</v>
      </c>
      <c r="W121" s="3" t="s">
        <v>86</v>
      </c>
      <c r="X121" s="3" t="s">
        <v>447</v>
      </c>
      <c r="Y121" s="3" t="s">
        <v>83</v>
      </c>
      <c r="Z121" s="3" t="s">
        <v>516</v>
      </c>
      <c r="AA121" s="3" t="s">
        <v>83</v>
      </c>
      <c r="AB121" s="3" t="s">
        <v>420</v>
      </c>
      <c r="AC121" s="3" t="s">
        <v>83</v>
      </c>
      <c r="AD121" s="3" t="s">
        <v>841</v>
      </c>
      <c r="AE121" s="3" t="s">
        <v>86</v>
      </c>
      <c r="AF121" s="3" t="s">
        <v>136</v>
      </c>
      <c r="AG121" s="3" t="s">
        <v>83</v>
      </c>
      <c r="AH121" s="3" t="s">
        <v>102</v>
      </c>
      <c r="AI121" s="3" t="s">
        <v>83</v>
      </c>
      <c r="AJ121" s="3" t="s">
        <v>842</v>
      </c>
      <c r="AK121" s="3" t="s">
        <v>842</v>
      </c>
      <c r="AL121" s="3" t="s">
        <v>383</v>
      </c>
      <c r="AM121" s="3" t="s">
        <v>383</v>
      </c>
      <c r="AN121" s="3" t="s">
        <v>343</v>
      </c>
      <c r="AO121" s="3" t="s">
        <v>343</v>
      </c>
      <c r="AP121" s="3" t="s">
        <v>86</v>
      </c>
      <c r="AQ121" s="3" t="s">
        <v>86</v>
      </c>
      <c r="AR121" s="3" t="s">
        <v>106</v>
      </c>
      <c r="AS121" s="3" t="s">
        <v>106</v>
      </c>
      <c r="AT121" s="3" t="s">
        <v>107</v>
      </c>
      <c r="AU121" s="3" t="s">
        <v>107</v>
      </c>
      <c r="AV121" s="8">
        <v>0.01</v>
      </c>
      <c r="AW121" s="8">
        <v>0.02</v>
      </c>
      <c r="AX121" s="8">
        <v>0.03</v>
      </c>
      <c r="AY121" s="8">
        <v>0.2</v>
      </c>
      <c r="AZ121" s="2"/>
    </row>
    <row r="122" spans="4:52" x14ac:dyDescent="0.2">
      <c r="D122" s="1" t="s">
        <v>844</v>
      </c>
      <c r="E122" s="3" t="s">
        <v>76</v>
      </c>
      <c r="F122" s="3" t="s">
        <v>845</v>
      </c>
      <c r="G122" s="3" t="s">
        <v>89</v>
      </c>
      <c r="H122" s="2"/>
      <c r="I122" s="2"/>
      <c r="J122" s="2"/>
      <c r="K122" s="3" t="s">
        <v>79</v>
      </c>
      <c r="L122" s="3" t="s">
        <v>80</v>
      </c>
      <c r="M122" s="6">
        <v>0.8125</v>
      </c>
      <c r="N122" s="3" t="s">
        <v>846</v>
      </c>
      <c r="O122" s="2"/>
      <c r="P122" s="3" t="s">
        <v>83</v>
      </c>
      <c r="Q122" s="3" t="s">
        <v>83</v>
      </c>
      <c r="R122" s="3" t="s">
        <v>83</v>
      </c>
      <c r="S122" s="3" t="s">
        <v>83</v>
      </c>
      <c r="T122" s="3" t="s">
        <v>83</v>
      </c>
      <c r="U122" s="3" t="s">
        <v>83</v>
      </c>
      <c r="V122" s="3" t="s">
        <v>86</v>
      </c>
      <c r="W122" s="3" t="s">
        <v>86</v>
      </c>
      <c r="X122" s="3" t="s">
        <v>545</v>
      </c>
      <c r="Y122" s="3" t="s">
        <v>83</v>
      </c>
      <c r="Z122" s="3" t="s">
        <v>185</v>
      </c>
      <c r="AA122" s="3" t="s">
        <v>83</v>
      </c>
      <c r="AB122" s="3" t="s">
        <v>186</v>
      </c>
      <c r="AC122" s="3" t="s">
        <v>83</v>
      </c>
      <c r="AD122" s="3" t="s">
        <v>86</v>
      </c>
      <c r="AE122" s="3" t="s">
        <v>86</v>
      </c>
      <c r="AF122" s="3" t="s">
        <v>101</v>
      </c>
      <c r="AG122" s="3" t="s">
        <v>83</v>
      </c>
      <c r="AH122" s="3" t="s">
        <v>83</v>
      </c>
      <c r="AI122" s="3" t="s">
        <v>83</v>
      </c>
      <c r="AJ122" s="3" t="s">
        <v>847</v>
      </c>
      <c r="AK122" s="3" t="s">
        <v>847</v>
      </c>
      <c r="AL122" s="3" t="s">
        <v>260</v>
      </c>
      <c r="AM122" s="3" t="s">
        <v>260</v>
      </c>
      <c r="AN122" s="3" t="s">
        <v>83</v>
      </c>
      <c r="AO122" s="3" t="s">
        <v>83</v>
      </c>
      <c r="AP122" s="3" t="s">
        <v>86</v>
      </c>
      <c r="AQ122" s="3" t="s">
        <v>86</v>
      </c>
      <c r="AR122" s="3" t="s">
        <v>136</v>
      </c>
      <c r="AS122" s="3" t="s">
        <v>136</v>
      </c>
      <c r="AT122" s="3" t="s">
        <v>83</v>
      </c>
      <c r="AU122" s="3" t="s">
        <v>83</v>
      </c>
      <c r="AV122" s="8">
        <v>0</v>
      </c>
      <c r="AW122" s="8">
        <v>0</v>
      </c>
      <c r="AX122" s="8">
        <v>0.02</v>
      </c>
      <c r="AY122" s="8">
        <v>0.16</v>
      </c>
      <c r="AZ122" s="2"/>
    </row>
    <row r="123" spans="4:52" x14ac:dyDescent="0.2">
      <c r="D123" s="1" t="s">
        <v>848</v>
      </c>
      <c r="E123" s="3" t="s">
        <v>76</v>
      </c>
      <c r="F123" s="3" t="s">
        <v>661</v>
      </c>
      <c r="G123" s="3" t="s">
        <v>89</v>
      </c>
      <c r="H123" s="2"/>
      <c r="I123" s="2"/>
      <c r="J123" s="2"/>
      <c r="K123" s="3" t="s">
        <v>79</v>
      </c>
      <c r="L123" s="3" t="s">
        <v>80</v>
      </c>
      <c r="M123" s="6">
        <v>0.8125</v>
      </c>
      <c r="N123" s="3" t="s">
        <v>849</v>
      </c>
      <c r="O123" s="2"/>
      <c r="P123" s="3" t="s">
        <v>93</v>
      </c>
      <c r="Q123" s="3" t="s">
        <v>83</v>
      </c>
      <c r="R123" s="3" t="s">
        <v>415</v>
      </c>
      <c r="S123" s="3" t="s">
        <v>83</v>
      </c>
      <c r="T123" s="3" t="s">
        <v>186</v>
      </c>
      <c r="U123" s="3" t="s">
        <v>83</v>
      </c>
      <c r="V123" s="3" t="s">
        <v>850</v>
      </c>
      <c r="W123" s="3" t="s">
        <v>86</v>
      </c>
      <c r="X123" s="3" t="s">
        <v>851</v>
      </c>
      <c r="Y123" s="3" t="s">
        <v>83</v>
      </c>
      <c r="Z123" s="3" t="s">
        <v>703</v>
      </c>
      <c r="AA123" s="3" t="s">
        <v>83</v>
      </c>
      <c r="AB123" s="3" t="s">
        <v>179</v>
      </c>
      <c r="AC123" s="3" t="s">
        <v>83</v>
      </c>
      <c r="AD123" s="3" t="s">
        <v>86</v>
      </c>
      <c r="AE123" s="3" t="s">
        <v>86</v>
      </c>
      <c r="AF123" s="3" t="s">
        <v>83</v>
      </c>
      <c r="AG123" s="3" t="s">
        <v>83</v>
      </c>
      <c r="AH123" s="3" t="s">
        <v>393</v>
      </c>
      <c r="AI123" s="3" t="s">
        <v>83</v>
      </c>
      <c r="AJ123" s="3" t="s">
        <v>165</v>
      </c>
      <c r="AK123" s="3" t="s">
        <v>165</v>
      </c>
      <c r="AL123" s="3" t="s">
        <v>415</v>
      </c>
      <c r="AM123" s="3" t="s">
        <v>415</v>
      </c>
      <c r="AN123" s="3" t="s">
        <v>186</v>
      </c>
      <c r="AO123" s="3" t="s">
        <v>186</v>
      </c>
      <c r="AP123" s="3" t="s">
        <v>86</v>
      </c>
      <c r="AQ123" s="3" t="s">
        <v>86</v>
      </c>
      <c r="AR123" s="3" t="s">
        <v>106</v>
      </c>
      <c r="AS123" s="3" t="s">
        <v>106</v>
      </c>
      <c r="AT123" s="3" t="s">
        <v>139</v>
      </c>
      <c r="AU123" s="3" t="s">
        <v>139</v>
      </c>
      <c r="AV123" s="8">
        <v>0.09</v>
      </c>
      <c r="AW123" s="8">
        <v>0.11</v>
      </c>
      <c r="AX123" s="8">
        <v>0.14000000000000001</v>
      </c>
      <c r="AY123" s="8">
        <v>0.45</v>
      </c>
      <c r="AZ123" s="2"/>
    </row>
    <row r="124" spans="4:52" x14ac:dyDescent="0.2">
      <c r="D124" s="1" t="s">
        <v>853</v>
      </c>
      <c r="E124" s="3" t="s">
        <v>76</v>
      </c>
      <c r="F124" s="3" t="s">
        <v>854</v>
      </c>
      <c r="G124" s="3" t="s">
        <v>89</v>
      </c>
      <c r="H124" s="2"/>
      <c r="I124" s="2"/>
      <c r="J124" s="2"/>
      <c r="K124" s="3" t="s">
        <v>79</v>
      </c>
      <c r="L124" s="3" t="s">
        <v>80</v>
      </c>
      <c r="M124" s="6">
        <v>0.8125</v>
      </c>
      <c r="N124" s="3" t="s">
        <v>855</v>
      </c>
      <c r="O124" s="3" t="s">
        <v>92</v>
      </c>
      <c r="P124" s="3" t="s">
        <v>93</v>
      </c>
      <c r="Q124" s="3" t="s">
        <v>83</v>
      </c>
      <c r="R124" s="3" t="s">
        <v>168</v>
      </c>
      <c r="S124" s="3" t="s">
        <v>83</v>
      </c>
      <c r="T124" s="3" t="s">
        <v>151</v>
      </c>
      <c r="U124" s="3" t="s">
        <v>83</v>
      </c>
      <c r="V124" s="3" t="s">
        <v>856</v>
      </c>
      <c r="W124" s="3" t="s">
        <v>86</v>
      </c>
      <c r="X124" s="3" t="s">
        <v>634</v>
      </c>
      <c r="Y124" s="3" t="s">
        <v>83</v>
      </c>
      <c r="Z124" s="3" t="s">
        <v>857</v>
      </c>
      <c r="AA124" s="3" t="s">
        <v>83</v>
      </c>
      <c r="AB124" s="3" t="s">
        <v>392</v>
      </c>
      <c r="AC124" s="3" t="s">
        <v>83</v>
      </c>
      <c r="AD124" s="3" t="s">
        <v>858</v>
      </c>
      <c r="AE124" s="3" t="s">
        <v>86</v>
      </c>
      <c r="AF124" s="3" t="s">
        <v>136</v>
      </c>
      <c r="AG124" s="3" t="s">
        <v>83</v>
      </c>
      <c r="AH124" s="3" t="s">
        <v>118</v>
      </c>
      <c r="AI124" s="3" t="s">
        <v>83</v>
      </c>
      <c r="AJ124" s="3" t="s">
        <v>451</v>
      </c>
      <c r="AK124" s="3" t="s">
        <v>451</v>
      </c>
      <c r="AL124" s="3" t="s">
        <v>859</v>
      </c>
      <c r="AM124" s="3" t="s">
        <v>859</v>
      </c>
      <c r="AN124" s="3" t="s">
        <v>759</v>
      </c>
      <c r="AO124" s="3" t="s">
        <v>759</v>
      </c>
      <c r="AP124" s="3" t="s">
        <v>86</v>
      </c>
      <c r="AQ124" s="3" t="s">
        <v>86</v>
      </c>
      <c r="AR124" s="3" t="s">
        <v>106</v>
      </c>
      <c r="AS124" s="3" t="s">
        <v>106</v>
      </c>
      <c r="AT124" s="3" t="s">
        <v>139</v>
      </c>
      <c r="AU124" s="3" t="s">
        <v>139</v>
      </c>
      <c r="AV124" s="8">
        <v>0.09</v>
      </c>
      <c r="AW124" s="8">
        <v>0.12</v>
      </c>
      <c r="AX124" s="8">
        <v>0.17</v>
      </c>
      <c r="AY124" s="8">
        <v>0.4</v>
      </c>
      <c r="AZ124" s="2"/>
    </row>
    <row r="125" spans="4:52" x14ac:dyDescent="0.2">
      <c r="D125" s="1" t="s">
        <v>860</v>
      </c>
      <c r="E125" s="3" t="s">
        <v>76</v>
      </c>
      <c r="F125" s="3" t="s">
        <v>861</v>
      </c>
      <c r="G125" s="3" t="s">
        <v>130</v>
      </c>
      <c r="H125" s="2"/>
      <c r="I125" s="2"/>
      <c r="J125" s="2"/>
      <c r="K125" s="3" t="s">
        <v>79</v>
      </c>
      <c r="L125" s="3" t="s">
        <v>80</v>
      </c>
      <c r="M125" s="6">
        <v>0.8125</v>
      </c>
      <c r="N125" s="3" t="s">
        <v>862</v>
      </c>
      <c r="O125" s="3" t="s">
        <v>92</v>
      </c>
      <c r="P125" s="3" t="s">
        <v>669</v>
      </c>
      <c r="Q125" s="3" t="s">
        <v>402</v>
      </c>
      <c r="R125" s="3" t="s">
        <v>677</v>
      </c>
      <c r="S125" s="3" t="s">
        <v>863</v>
      </c>
      <c r="T125" s="3" t="s">
        <v>179</v>
      </c>
      <c r="U125" s="3" t="s">
        <v>133</v>
      </c>
      <c r="V125" s="3">
        <f>-(0.03 %)</f>
        <v>-2.9999999999999997E-4</v>
      </c>
      <c r="W125" s="3" t="s">
        <v>86</v>
      </c>
      <c r="X125" s="3" t="s">
        <v>864</v>
      </c>
      <c r="Y125" s="3" t="s">
        <v>83</v>
      </c>
      <c r="Z125" s="3" t="s">
        <v>677</v>
      </c>
      <c r="AA125" s="3" t="s">
        <v>83</v>
      </c>
      <c r="AB125" s="3" t="s">
        <v>179</v>
      </c>
      <c r="AC125" s="3" t="s">
        <v>83</v>
      </c>
      <c r="AD125" s="3">
        <f>-(0.07 %)</f>
        <v>-7.000000000000001E-4</v>
      </c>
      <c r="AE125" s="3" t="s">
        <v>86</v>
      </c>
      <c r="AF125" s="3" t="s">
        <v>136</v>
      </c>
      <c r="AG125" s="3" t="s">
        <v>83</v>
      </c>
      <c r="AH125" s="3" t="s">
        <v>118</v>
      </c>
      <c r="AI125" s="3" t="s">
        <v>83</v>
      </c>
      <c r="AJ125" s="3" t="s">
        <v>283</v>
      </c>
      <c r="AK125" s="3" t="s">
        <v>283</v>
      </c>
      <c r="AL125" s="3" t="s">
        <v>150</v>
      </c>
      <c r="AM125" s="3" t="s">
        <v>150</v>
      </c>
      <c r="AN125" s="3" t="s">
        <v>186</v>
      </c>
      <c r="AO125" s="3" t="s">
        <v>186</v>
      </c>
      <c r="AP125" s="3" t="s">
        <v>86</v>
      </c>
      <c r="AQ125" s="3" t="s">
        <v>86</v>
      </c>
      <c r="AR125" s="3" t="s">
        <v>106</v>
      </c>
      <c r="AS125" s="3" t="s">
        <v>106</v>
      </c>
      <c r="AT125" s="3" t="s">
        <v>139</v>
      </c>
      <c r="AU125" s="3" t="s">
        <v>139</v>
      </c>
      <c r="AV125" s="8">
        <v>0.03</v>
      </c>
      <c r="AW125" s="8">
        <v>0.03</v>
      </c>
      <c r="AX125" s="8">
        <v>0.05</v>
      </c>
      <c r="AY125" s="8">
        <v>0.14000000000000001</v>
      </c>
      <c r="AZ125" s="2"/>
    </row>
    <row r="126" spans="4:52" x14ac:dyDescent="0.2">
      <c r="D126" s="1" t="s">
        <v>865</v>
      </c>
      <c r="E126" s="3" t="s">
        <v>76</v>
      </c>
      <c r="F126" s="3" t="s">
        <v>866</v>
      </c>
      <c r="G126" s="3" t="s">
        <v>89</v>
      </c>
      <c r="H126" s="2"/>
      <c r="I126" s="2"/>
      <c r="J126" s="2"/>
      <c r="K126" s="3" t="s">
        <v>79</v>
      </c>
      <c r="L126" s="3" t="s">
        <v>80</v>
      </c>
      <c r="M126" s="6">
        <v>0.8125</v>
      </c>
      <c r="N126" s="3" t="s">
        <v>867</v>
      </c>
      <c r="O126" s="2"/>
      <c r="P126" s="3" t="s">
        <v>119</v>
      </c>
      <c r="Q126" s="3" t="s">
        <v>83</v>
      </c>
      <c r="R126" s="3" t="s">
        <v>868</v>
      </c>
      <c r="S126" s="3" t="s">
        <v>83</v>
      </c>
      <c r="T126" s="3" t="s">
        <v>133</v>
      </c>
      <c r="U126" s="3" t="s">
        <v>83</v>
      </c>
      <c r="V126" s="3">
        <f>-(0.25 %)</f>
        <v>-2.5000000000000001E-3</v>
      </c>
      <c r="W126" s="3" t="s">
        <v>86</v>
      </c>
      <c r="X126" s="3" t="s">
        <v>852</v>
      </c>
      <c r="Y126" s="3" t="s">
        <v>83</v>
      </c>
      <c r="Z126" s="3" t="s">
        <v>285</v>
      </c>
      <c r="AA126" s="3" t="s">
        <v>83</v>
      </c>
      <c r="AB126" s="3" t="s">
        <v>186</v>
      </c>
      <c r="AC126" s="3" t="s">
        <v>83</v>
      </c>
      <c r="AD126" s="3" t="s">
        <v>252</v>
      </c>
      <c r="AE126" s="3" t="s">
        <v>86</v>
      </c>
      <c r="AF126" s="3" t="s">
        <v>101</v>
      </c>
      <c r="AG126" s="3" t="s">
        <v>83</v>
      </c>
      <c r="AH126" s="3" t="s">
        <v>432</v>
      </c>
      <c r="AI126" s="3" t="s">
        <v>83</v>
      </c>
      <c r="AJ126" s="3" t="s">
        <v>346</v>
      </c>
      <c r="AK126" s="3" t="s">
        <v>346</v>
      </c>
      <c r="AL126" s="3" t="s">
        <v>285</v>
      </c>
      <c r="AM126" s="3" t="s">
        <v>285</v>
      </c>
      <c r="AN126" s="3" t="s">
        <v>186</v>
      </c>
      <c r="AO126" s="3" t="s">
        <v>186</v>
      </c>
      <c r="AP126" s="3" t="s">
        <v>86</v>
      </c>
      <c r="AQ126" s="3" t="s">
        <v>86</v>
      </c>
      <c r="AR126" s="3" t="s">
        <v>106</v>
      </c>
      <c r="AS126" s="3" t="s">
        <v>106</v>
      </c>
      <c r="AT126" s="3" t="s">
        <v>139</v>
      </c>
      <c r="AU126" s="3" t="s">
        <v>139</v>
      </c>
      <c r="AV126" s="8">
        <v>0.1</v>
      </c>
      <c r="AW126" s="8">
        <v>0.12</v>
      </c>
      <c r="AX126" s="8">
        <v>0.15</v>
      </c>
      <c r="AY126" s="8">
        <v>0.47</v>
      </c>
      <c r="AZ126" s="2"/>
    </row>
    <row r="127" spans="4:52" x14ac:dyDescent="0.2">
      <c r="D127" s="1" t="s">
        <v>869</v>
      </c>
      <c r="E127" s="3" t="s">
        <v>76</v>
      </c>
      <c r="F127" s="3" t="s">
        <v>218</v>
      </c>
      <c r="G127" s="3" t="s">
        <v>78</v>
      </c>
      <c r="H127" s="2"/>
      <c r="I127" s="2"/>
      <c r="J127" s="2"/>
      <c r="K127" s="3" t="s">
        <v>79</v>
      </c>
      <c r="L127" s="3" t="s">
        <v>80</v>
      </c>
      <c r="M127" s="6">
        <v>0.81319444444444444</v>
      </c>
      <c r="N127" s="3" t="s">
        <v>870</v>
      </c>
      <c r="O127" s="2"/>
      <c r="P127" s="3" t="s">
        <v>595</v>
      </c>
      <c r="Q127" s="3" t="s">
        <v>83</v>
      </c>
      <c r="R127" s="3" t="s">
        <v>871</v>
      </c>
      <c r="S127" s="3" t="s">
        <v>83</v>
      </c>
      <c r="T127" s="3" t="s">
        <v>343</v>
      </c>
      <c r="U127" s="3" t="s">
        <v>83</v>
      </c>
      <c r="V127" s="3" t="s">
        <v>872</v>
      </c>
      <c r="W127" s="3" t="s">
        <v>86</v>
      </c>
      <c r="X127" s="3" t="s">
        <v>119</v>
      </c>
      <c r="Y127" s="3" t="s">
        <v>83</v>
      </c>
      <c r="Z127" s="3" t="s">
        <v>873</v>
      </c>
      <c r="AA127" s="3" t="s">
        <v>83</v>
      </c>
      <c r="AB127" s="3" t="s">
        <v>376</v>
      </c>
      <c r="AC127" s="3" t="s">
        <v>83</v>
      </c>
      <c r="AD127" s="3" t="s">
        <v>874</v>
      </c>
      <c r="AE127" s="3" t="s">
        <v>86</v>
      </c>
      <c r="AF127" s="3" t="s">
        <v>101</v>
      </c>
      <c r="AG127" s="3" t="s">
        <v>83</v>
      </c>
      <c r="AH127" s="3" t="s">
        <v>118</v>
      </c>
      <c r="AI127" s="3" t="s">
        <v>83</v>
      </c>
      <c r="AJ127" s="3" t="s">
        <v>451</v>
      </c>
      <c r="AK127" s="3" t="s">
        <v>451</v>
      </c>
      <c r="AL127" s="3" t="s">
        <v>875</v>
      </c>
      <c r="AM127" s="3" t="s">
        <v>875</v>
      </c>
      <c r="AN127" s="3" t="s">
        <v>714</v>
      </c>
      <c r="AO127" s="3" t="s">
        <v>714</v>
      </c>
      <c r="AP127" s="3" t="s">
        <v>86</v>
      </c>
      <c r="AQ127" s="3" t="s">
        <v>86</v>
      </c>
      <c r="AR127" s="3" t="s">
        <v>106</v>
      </c>
      <c r="AS127" s="3" t="s">
        <v>106</v>
      </c>
      <c r="AT127" s="3" t="s">
        <v>107</v>
      </c>
      <c r="AU127" s="3" t="s">
        <v>107</v>
      </c>
      <c r="AV127" s="8">
        <v>0.01</v>
      </c>
      <c r="AW127" s="8">
        <v>0.02</v>
      </c>
      <c r="AX127" s="8">
        <v>0.04</v>
      </c>
      <c r="AY127" s="8">
        <v>0.35</v>
      </c>
      <c r="AZ127" s="2"/>
    </row>
    <row r="128" spans="4:52" x14ac:dyDescent="0.2">
      <c r="D128" s="1" t="s">
        <v>876</v>
      </c>
      <c r="E128" s="3" t="s">
        <v>76</v>
      </c>
      <c r="F128" s="3" t="s">
        <v>877</v>
      </c>
      <c r="G128" s="3" t="s">
        <v>78</v>
      </c>
      <c r="H128" s="2"/>
      <c r="I128" s="2"/>
      <c r="J128" s="2"/>
      <c r="K128" s="3" t="s">
        <v>79</v>
      </c>
      <c r="L128" s="3" t="s">
        <v>80</v>
      </c>
      <c r="M128" s="6">
        <v>0.81319444444444444</v>
      </c>
      <c r="N128" s="3" t="s">
        <v>878</v>
      </c>
      <c r="O128" s="2"/>
      <c r="P128" s="3" t="s">
        <v>879</v>
      </c>
      <c r="Q128" s="3" t="s">
        <v>83</v>
      </c>
      <c r="R128" s="3" t="s">
        <v>880</v>
      </c>
      <c r="S128" s="3" t="s">
        <v>83</v>
      </c>
      <c r="T128" s="3" t="s">
        <v>151</v>
      </c>
      <c r="U128" s="3" t="s">
        <v>83</v>
      </c>
      <c r="V128" s="3" t="s">
        <v>881</v>
      </c>
      <c r="W128" s="3" t="s">
        <v>86</v>
      </c>
      <c r="X128" s="3" t="s">
        <v>882</v>
      </c>
      <c r="Y128" s="3" t="s">
        <v>83</v>
      </c>
      <c r="Z128" s="3" t="s">
        <v>883</v>
      </c>
      <c r="AA128" s="3" t="s">
        <v>83</v>
      </c>
      <c r="AB128" s="3" t="s">
        <v>146</v>
      </c>
      <c r="AC128" s="3" t="s">
        <v>83</v>
      </c>
      <c r="AD128" s="3" t="s">
        <v>884</v>
      </c>
      <c r="AE128" s="3" t="s">
        <v>86</v>
      </c>
      <c r="AF128" s="3" t="s">
        <v>290</v>
      </c>
      <c r="AG128" s="3" t="s">
        <v>83</v>
      </c>
      <c r="AH128" s="3" t="s">
        <v>314</v>
      </c>
      <c r="AI128" s="3" t="s">
        <v>83</v>
      </c>
      <c r="AJ128" s="3" t="s">
        <v>689</v>
      </c>
      <c r="AK128" s="3" t="s">
        <v>689</v>
      </c>
      <c r="AL128" s="3" t="s">
        <v>885</v>
      </c>
      <c r="AM128" s="3" t="s">
        <v>885</v>
      </c>
      <c r="AN128" s="3" t="s">
        <v>504</v>
      </c>
      <c r="AO128" s="3" t="s">
        <v>504</v>
      </c>
      <c r="AP128" s="3" t="s">
        <v>86</v>
      </c>
      <c r="AQ128" s="3" t="s">
        <v>86</v>
      </c>
      <c r="AR128" s="3" t="s">
        <v>886</v>
      </c>
      <c r="AS128" s="3" t="s">
        <v>886</v>
      </c>
      <c r="AT128" s="3" t="s">
        <v>156</v>
      </c>
      <c r="AU128" s="3" t="s">
        <v>156</v>
      </c>
      <c r="AV128" s="8">
        <v>0.02</v>
      </c>
      <c r="AW128" s="8">
        <v>0.02</v>
      </c>
      <c r="AX128" s="8">
        <v>0.04</v>
      </c>
      <c r="AY128" s="8">
        <v>0.3</v>
      </c>
      <c r="AZ128" s="2"/>
    </row>
    <row r="129" spans="4:52" x14ac:dyDescent="0.2">
      <c r="D129" s="1" t="s">
        <v>889</v>
      </c>
      <c r="E129" s="3" t="s">
        <v>76</v>
      </c>
      <c r="F129" s="3" t="s">
        <v>890</v>
      </c>
      <c r="G129" s="3" t="s">
        <v>89</v>
      </c>
      <c r="H129" s="2"/>
      <c r="I129" s="2"/>
      <c r="J129" s="2"/>
      <c r="K129" s="3" t="s">
        <v>79</v>
      </c>
      <c r="L129" s="3" t="s">
        <v>80</v>
      </c>
      <c r="M129" s="6">
        <v>0.81319444444444444</v>
      </c>
      <c r="N129" s="3" t="s">
        <v>891</v>
      </c>
      <c r="O129" s="3" t="s">
        <v>92</v>
      </c>
      <c r="P129" s="3" t="s">
        <v>370</v>
      </c>
      <c r="Q129" s="3" t="s">
        <v>83</v>
      </c>
      <c r="R129" s="3" t="s">
        <v>376</v>
      </c>
      <c r="S129" s="3" t="s">
        <v>83</v>
      </c>
      <c r="T129" s="3" t="s">
        <v>186</v>
      </c>
      <c r="U129" s="3" t="s">
        <v>83</v>
      </c>
      <c r="V129" s="3">
        <f>-(0.14 %)</f>
        <v>-1.4000000000000002E-3</v>
      </c>
      <c r="W129" s="3" t="s">
        <v>86</v>
      </c>
      <c r="X129" s="3" t="s">
        <v>892</v>
      </c>
      <c r="Y129" s="3" t="s">
        <v>83</v>
      </c>
      <c r="Z129" s="3" t="s">
        <v>391</v>
      </c>
      <c r="AA129" s="3" t="s">
        <v>83</v>
      </c>
      <c r="AB129" s="3" t="s">
        <v>186</v>
      </c>
      <c r="AC129" s="3" t="s">
        <v>83</v>
      </c>
      <c r="AD129" s="3">
        <f>-(0.03 %)</f>
        <v>-2.9999999999999997E-4</v>
      </c>
      <c r="AE129" s="3" t="s">
        <v>86</v>
      </c>
      <c r="AF129" s="3" t="s">
        <v>117</v>
      </c>
      <c r="AG129" s="3" t="s">
        <v>83</v>
      </c>
      <c r="AH129" s="3" t="s">
        <v>118</v>
      </c>
      <c r="AI129" s="3" t="s">
        <v>83</v>
      </c>
      <c r="AJ129" s="3" t="s">
        <v>586</v>
      </c>
      <c r="AK129" s="3" t="s">
        <v>586</v>
      </c>
      <c r="AL129" s="3" t="s">
        <v>376</v>
      </c>
      <c r="AM129" s="3" t="s">
        <v>376</v>
      </c>
      <c r="AN129" s="3" t="s">
        <v>186</v>
      </c>
      <c r="AO129" s="3" t="s">
        <v>186</v>
      </c>
      <c r="AP129" s="3" t="s">
        <v>86</v>
      </c>
      <c r="AQ129" s="3" t="s">
        <v>86</v>
      </c>
      <c r="AR129" s="3" t="s">
        <v>106</v>
      </c>
      <c r="AS129" s="3" t="s">
        <v>106</v>
      </c>
      <c r="AT129" s="3" t="s">
        <v>102</v>
      </c>
      <c r="AU129" s="3" t="s">
        <v>102</v>
      </c>
      <c r="AV129" s="8">
        <v>0.02</v>
      </c>
      <c r="AW129" s="8">
        <v>0.02</v>
      </c>
      <c r="AX129" s="8">
        <v>0.03</v>
      </c>
      <c r="AY129" s="8">
        <v>0.11</v>
      </c>
      <c r="AZ129" s="2"/>
    </row>
    <row r="130" spans="4:52" x14ac:dyDescent="0.2">
      <c r="D130" s="1" t="s">
        <v>893</v>
      </c>
      <c r="E130" s="3" t="s">
        <v>76</v>
      </c>
      <c r="F130" s="3" t="s">
        <v>894</v>
      </c>
      <c r="G130" s="3" t="s">
        <v>130</v>
      </c>
      <c r="H130" s="2"/>
      <c r="I130" s="2"/>
      <c r="J130" s="2"/>
      <c r="K130" s="3" t="s">
        <v>79</v>
      </c>
      <c r="L130" s="3" t="s">
        <v>80</v>
      </c>
      <c r="M130" s="6">
        <v>0.81319444444444444</v>
      </c>
      <c r="N130" s="3" t="s">
        <v>895</v>
      </c>
      <c r="O130" s="3" t="s">
        <v>92</v>
      </c>
      <c r="P130" s="3" t="s">
        <v>669</v>
      </c>
      <c r="Q130" s="3" t="s">
        <v>83</v>
      </c>
      <c r="R130" s="3" t="s">
        <v>896</v>
      </c>
      <c r="S130" s="3" t="s">
        <v>83</v>
      </c>
      <c r="T130" s="3" t="s">
        <v>179</v>
      </c>
      <c r="U130" s="3" t="s">
        <v>83</v>
      </c>
      <c r="V130" s="3">
        <f>-(0.06 %)</f>
        <v>-5.9999999999999995E-4</v>
      </c>
      <c r="W130" s="3" t="s">
        <v>86</v>
      </c>
      <c r="X130" s="3" t="s">
        <v>669</v>
      </c>
      <c r="Y130" s="3" t="s">
        <v>83</v>
      </c>
      <c r="Z130" s="3" t="s">
        <v>896</v>
      </c>
      <c r="AA130" s="3" t="s">
        <v>83</v>
      </c>
      <c r="AB130" s="3" t="s">
        <v>179</v>
      </c>
      <c r="AC130" s="3" t="s">
        <v>83</v>
      </c>
      <c r="AD130" s="3" t="s">
        <v>86</v>
      </c>
      <c r="AE130" s="3" t="s">
        <v>86</v>
      </c>
      <c r="AF130" s="3" t="s">
        <v>136</v>
      </c>
      <c r="AG130" s="3" t="s">
        <v>83</v>
      </c>
      <c r="AH130" s="3" t="s">
        <v>313</v>
      </c>
      <c r="AI130" s="3" t="s">
        <v>83</v>
      </c>
      <c r="AJ130" s="3" t="s">
        <v>283</v>
      </c>
      <c r="AK130" s="3" t="s">
        <v>283</v>
      </c>
      <c r="AL130" s="3" t="s">
        <v>896</v>
      </c>
      <c r="AM130" s="3" t="s">
        <v>896</v>
      </c>
      <c r="AN130" s="3" t="s">
        <v>179</v>
      </c>
      <c r="AO130" s="3" t="s">
        <v>179</v>
      </c>
      <c r="AP130" s="3" t="s">
        <v>86</v>
      </c>
      <c r="AQ130" s="3" t="s">
        <v>86</v>
      </c>
      <c r="AR130" s="3" t="s">
        <v>106</v>
      </c>
      <c r="AS130" s="3" t="s">
        <v>106</v>
      </c>
      <c r="AT130" s="3" t="s">
        <v>139</v>
      </c>
      <c r="AU130" s="3" t="s">
        <v>139</v>
      </c>
      <c r="AV130" s="8">
        <v>0</v>
      </c>
      <c r="AW130" s="8">
        <v>0.02</v>
      </c>
      <c r="AX130" s="8">
        <v>0.04</v>
      </c>
      <c r="AY130" s="8">
        <v>0.16</v>
      </c>
      <c r="AZ130" s="2"/>
    </row>
    <row r="131" spans="4:52" x14ac:dyDescent="0.2">
      <c r="D131" s="1" t="s">
        <v>897</v>
      </c>
      <c r="E131" s="3" t="s">
        <v>76</v>
      </c>
      <c r="F131" s="3" t="s">
        <v>898</v>
      </c>
      <c r="G131" s="3" t="s">
        <v>89</v>
      </c>
      <c r="H131" s="2"/>
      <c r="I131" s="2"/>
      <c r="J131" s="2"/>
      <c r="K131" s="3" t="s">
        <v>79</v>
      </c>
      <c r="L131" s="3" t="s">
        <v>80</v>
      </c>
      <c r="M131" s="6">
        <v>0.81319444444444444</v>
      </c>
      <c r="N131" s="3" t="s">
        <v>899</v>
      </c>
      <c r="O131" s="2"/>
      <c r="P131" s="3" t="s">
        <v>669</v>
      </c>
      <c r="Q131" s="3" t="s">
        <v>83</v>
      </c>
      <c r="R131" s="3" t="s">
        <v>196</v>
      </c>
      <c r="S131" s="3" t="s">
        <v>83</v>
      </c>
      <c r="T131" s="3" t="s">
        <v>186</v>
      </c>
      <c r="U131" s="3" t="s">
        <v>83</v>
      </c>
      <c r="V131" s="3" t="s">
        <v>900</v>
      </c>
      <c r="W131" s="3" t="s">
        <v>86</v>
      </c>
      <c r="X131" s="3" t="s">
        <v>332</v>
      </c>
      <c r="Y131" s="3" t="s">
        <v>83</v>
      </c>
      <c r="Z131" s="3" t="s">
        <v>196</v>
      </c>
      <c r="AA131" s="3" t="s">
        <v>83</v>
      </c>
      <c r="AB131" s="3" t="s">
        <v>186</v>
      </c>
      <c r="AC131" s="3" t="s">
        <v>83</v>
      </c>
      <c r="AD131" s="3" t="s">
        <v>901</v>
      </c>
      <c r="AE131" s="3" t="s">
        <v>86</v>
      </c>
      <c r="AF131" s="3" t="s">
        <v>136</v>
      </c>
      <c r="AG131" s="3" t="s">
        <v>83</v>
      </c>
      <c r="AH131" s="3" t="s">
        <v>118</v>
      </c>
      <c r="AI131" s="3" t="s">
        <v>83</v>
      </c>
      <c r="AJ131" s="3" t="s">
        <v>251</v>
      </c>
      <c r="AK131" s="3" t="s">
        <v>251</v>
      </c>
      <c r="AL131" s="3" t="s">
        <v>196</v>
      </c>
      <c r="AM131" s="3" t="s">
        <v>196</v>
      </c>
      <c r="AN131" s="3" t="s">
        <v>186</v>
      </c>
      <c r="AO131" s="3" t="s">
        <v>186</v>
      </c>
      <c r="AP131" s="3" t="s">
        <v>86</v>
      </c>
      <c r="AQ131" s="3" t="s">
        <v>86</v>
      </c>
      <c r="AR131" s="3" t="s">
        <v>106</v>
      </c>
      <c r="AS131" s="3" t="s">
        <v>106</v>
      </c>
      <c r="AT131" s="3" t="s">
        <v>107</v>
      </c>
      <c r="AU131" s="3" t="s">
        <v>107</v>
      </c>
      <c r="AV131" s="8">
        <v>0.08</v>
      </c>
      <c r="AW131" s="8">
        <v>0.11</v>
      </c>
      <c r="AX131" s="8">
        <v>0.15</v>
      </c>
      <c r="AY131" s="8">
        <v>0.45</v>
      </c>
      <c r="AZ131" s="2"/>
    </row>
    <row r="132" spans="4:52" x14ac:dyDescent="0.2">
      <c r="D132" s="1" t="s">
        <v>902</v>
      </c>
      <c r="E132" s="3" t="s">
        <v>76</v>
      </c>
      <c r="F132" s="3" t="s">
        <v>903</v>
      </c>
      <c r="G132" s="3" t="s">
        <v>78</v>
      </c>
      <c r="H132" s="2"/>
      <c r="I132" s="2"/>
      <c r="J132" s="2"/>
      <c r="K132" s="3" t="s">
        <v>79</v>
      </c>
      <c r="L132" s="3" t="s">
        <v>80</v>
      </c>
      <c r="M132" s="6">
        <v>0.81319444444444444</v>
      </c>
      <c r="N132" s="3" t="s">
        <v>904</v>
      </c>
      <c r="O132" s="2"/>
      <c r="P132" s="3" t="s">
        <v>83</v>
      </c>
      <c r="Q132" s="3" t="s">
        <v>83</v>
      </c>
      <c r="R132" s="3" t="s">
        <v>83</v>
      </c>
      <c r="S132" s="3" t="s">
        <v>83</v>
      </c>
      <c r="T132" s="3" t="s">
        <v>83</v>
      </c>
      <c r="U132" s="3" t="s">
        <v>83</v>
      </c>
      <c r="V132" s="3" t="s">
        <v>86</v>
      </c>
      <c r="W132" s="3" t="s">
        <v>86</v>
      </c>
      <c r="X132" s="3" t="s">
        <v>905</v>
      </c>
      <c r="Y132" s="3" t="s">
        <v>83</v>
      </c>
      <c r="Z132" s="3" t="s">
        <v>906</v>
      </c>
      <c r="AA132" s="3" t="s">
        <v>83</v>
      </c>
      <c r="AB132" s="3" t="s">
        <v>186</v>
      </c>
      <c r="AC132" s="3" t="s">
        <v>83</v>
      </c>
      <c r="AD132" s="3" t="s">
        <v>86</v>
      </c>
      <c r="AE132" s="3" t="s">
        <v>86</v>
      </c>
      <c r="AF132" s="3" t="s">
        <v>117</v>
      </c>
      <c r="AG132" s="3" t="s">
        <v>83</v>
      </c>
      <c r="AH132" s="3" t="s">
        <v>83</v>
      </c>
      <c r="AI132" s="3" t="s">
        <v>83</v>
      </c>
      <c r="AJ132" s="3" t="s">
        <v>907</v>
      </c>
      <c r="AK132" s="3" t="s">
        <v>907</v>
      </c>
      <c r="AL132" s="3" t="s">
        <v>908</v>
      </c>
      <c r="AM132" s="3" t="s">
        <v>908</v>
      </c>
      <c r="AN132" s="3" t="s">
        <v>112</v>
      </c>
      <c r="AO132" s="3" t="s">
        <v>112</v>
      </c>
      <c r="AP132" s="3" t="s">
        <v>86</v>
      </c>
      <c r="AQ132" s="3" t="s">
        <v>86</v>
      </c>
      <c r="AR132" s="3" t="s">
        <v>106</v>
      </c>
      <c r="AS132" s="3" t="s">
        <v>106</v>
      </c>
      <c r="AT132" s="3" t="s">
        <v>183</v>
      </c>
      <c r="AU132" s="3" t="s">
        <v>183</v>
      </c>
      <c r="AV132" s="8">
        <v>0</v>
      </c>
      <c r="AW132" s="8">
        <v>0.01</v>
      </c>
      <c r="AX132" s="8">
        <v>0.02</v>
      </c>
      <c r="AY132" s="8">
        <v>0.16</v>
      </c>
      <c r="AZ132" s="2"/>
    </row>
    <row r="133" spans="4:52" x14ac:dyDescent="0.2">
      <c r="D133" s="1" t="s">
        <v>910</v>
      </c>
      <c r="E133" s="3" t="s">
        <v>76</v>
      </c>
      <c r="F133" s="3" t="s">
        <v>365</v>
      </c>
      <c r="G133" s="3" t="s">
        <v>89</v>
      </c>
      <c r="H133" s="2"/>
      <c r="I133" s="2"/>
      <c r="J133" s="2"/>
      <c r="K133" s="3" t="s">
        <v>79</v>
      </c>
      <c r="L133" s="3" t="s">
        <v>80</v>
      </c>
      <c r="M133" s="6">
        <v>0.81319444444444444</v>
      </c>
      <c r="N133" s="3" t="s">
        <v>911</v>
      </c>
      <c r="O133" s="2"/>
      <c r="P133" s="3" t="s">
        <v>82</v>
      </c>
      <c r="Q133" s="3" t="s">
        <v>83</v>
      </c>
      <c r="R133" s="3" t="s">
        <v>630</v>
      </c>
      <c r="S133" s="3" t="s">
        <v>83</v>
      </c>
      <c r="T133" s="3" t="s">
        <v>179</v>
      </c>
      <c r="U133" s="3" t="s">
        <v>83</v>
      </c>
      <c r="V133" s="3" t="s">
        <v>86</v>
      </c>
      <c r="W133" s="3" t="s">
        <v>86</v>
      </c>
      <c r="X133" s="3" t="s">
        <v>912</v>
      </c>
      <c r="Y133" s="3" t="s">
        <v>499</v>
      </c>
      <c r="Z133" s="3" t="s">
        <v>630</v>
      </c>
      <c r="AA133" s="3" t="s">
        <v>185</v>
      </c>
      <c r="AB133" s="3" t="s">
        <v>179</v>
      </c>
      <c r="AC133" s="3" t="s">
        <v>186</v>
      </c>
      <c r="AD133" s="3" t="s">
        <v>86</v>
      </c>
      <c r="AE133" s="3">
        <f>-(0.19 %)</f>
        <v>-1.9E-3</v>
      </c>
      <c r="AF133" s="3" t="s">
        <v>83</v>
      </c>
      <c r="AG133" s="3" t="s">
        <v>913</v>
      </c>
      <c r="AH133" s="3" t="s">
        <v>572</v>
      </c>
      <c r="AI133" s="3" t="s">
        <v>118</v>
      </c>
      <c r="AJ133" s="3" t="s">
        <v>207</v>
      </c>
      <c r="AK133" s="3" t="s">
        <v>207</v>
      </c>
      <c r="AL133" s="3" t="s">
        <v>263</v>
      </c>
      <c r="AM133" s="3" t="s">
        <v>263</v>
      </c>
      <c r="AN133" s="3" t="s">
        <v>179</v>
      </c>
      <c r="AO133" s="3" t="s">
        <v>179</v>
      </c>
      <c r="AP133" s="3" t="s">
        <v>86</v>
      </c>
      <c r="AQ133" s="3" t="s">
        <v>86</v>
      </c>
      <c r="AR133" s="3" t="s">
        <v>106</v>
      </c>
      <c r="AS133" s="3" t="s">
        <v>106</v>
      </c>
      <c r="AT133" s="3" t="s">
        <v>139</v>
      </c>
      <c r="AU133" s="3" t="s">
        <v>139</v>
      </c>
      <c r="AV133" s="8">
        <v>0.05</v>
      </c>
      <c r="AW133" s="8">
        <v>0.06</v>
      </c>
      <c r="AX133" s="8">
        <v>0.08</v>
      </c>
      <c r="AY133" s="8">
        <v>0.28999999999999998</v>
      </c>
      <c r="AZ133" s="2"/>
    </row>
    <row r="134" spans="4:52" x14ac:dyDescent="0.2">
      <c r="D134" s="1" t="s">
        <v>914</v>
      </c>
      <c r="E134" s="3" t="s">
        <v>76</v>
      </c>
      <c r="F134" s="3" t="s">
        <v>915</v>
      </c>
      <c r="G134" s="3" t="s">
        <v>89</v>
      </c>
      <c r="H134" s="2"/>
      <c r="I134" s="2"/>
      <c r="J134" s="2"/>
      <c r="K134" s="3" t="s">
        <v>79</v>
      </c>
      <c r="L134" s="3" t="s">
        <v>80</v>
      </c>
      <c r="M134" s="6">
        <v>0.81388888888888899</v>
      </c>
      <c r="N134" s="3" t="s">
        <v>916</v>
      </c>
      <c r="O134" s="2"/>
      <c r="P134" s="3" t="s">
        <v>669</v>
      </c>
      <c r="Q134" s="3" t="s">
        <v>83</v>
      </c>
      <c r="R134" s="3" t="s">
        <v>168</v>
      </c>
      <c r="S134" s="3" t="s">
        <v>83</v>
      </c>
      <c r="T134" s="3" t="s">
        <v>575</v>
      </c>
      <c r="U134" s="3" t="s">
        <v>83</v>
      </c>
      <c r="V134" s="3" t="s">
        <v>917</v>
      </c>
      <c r="W134" s="3" t="s">
        <v>86</v>
      </c>
      <c r="X134" s="3" t="s">
        <v>738</v>
      </c>
      <c r="Y134" s="3" t="s">
        <v>83</v>
      </c>
      <c r="Z134" s="3" t="s">
        <v>857</v>
      </c>
      <c r="AA134" s="3" t="s">
        <v>83</v>
      </c>
      <c r="AB134" s="3" t="s">
        <v>609</v>
      </c>
      <c r="AC134" s="3" t="s">
        <v>83</v>
      </c>
      <c r="AD134" s="3" t="s">
        <v>918</v>
      </c>
      <c r="AE134" s="3" t="s">
        <v>86</v>
      </c>
      <c r="AF134" s="3" t="s">
        <v>83</v>
      </c>
      <c r="AG134" s="3" t="s">
        <v>83</v>
      </c>
      <c r="AH134" s="3" t="s">
        <v>118</v>
      </c>
      <c r="AI134" s="3" t="s">
        <v>83</v>
      </c>
      <c r="AJ134" s="3" t="s">
        <v>165</v>
      </c>
      <c r="AK134" s="3" t="s">
        <v>165</v>
      </c>
      <c r="AL134" s="3" t="s">
        <v>919</v>
      </c>
      <c r="AM134" s="3" t="s">
        <v>919</v>
      </c>
      <c r="AN134" s="3" t="s">
        <v>605</v>
      </c>
      <c r="AO134" s="3" t="s">
        <v>605</v>
      </c>
      <c r="AP134" s="3" t="s">
        <v>86</v>
      </c>
      <c r="AQ134" s="3" t="s">
        <v>86</v>
      </c>
      <c r="AR134" s="3" t="s">
        <v>106</v>
      </c>
      <c r="AS134" s="3" t="s">
        <v>106</v>
      </c>
      <c r="AT134" s="3" t="s">
        <v>139</v>
      </c>
      <c r="AU134" s="3" t="s">
        <v>139</v>
      </c>
      <c r="AV134" s="8">
        <v>0.04</v>
      </c>
      <c r="AW134" s="8">
        <v>0.06</v>
      </c>
      <c r="AX134" s="8">
        <v>0.09</v>
      </c>
      <c r="AY134" s="8">
        <v>0.37</v>
      </c>
      <c r="AZ134" s="2"/>
    </row>
    <row r="135" spans="4:52" x14ac:dyDescent="0.2">
      <c r="D135" s="1" t="s">
        <v>923</v>
      </c>
      <c r="E135" s="3" t="s">
        <v>76</v>
      </c>
      <c r="F135" s="3" t="s">
        <v>77</v>
      </c>
      <c r="G135" s="3" t="s">
        <v>89</v>
      </c>
      <c r="H135" s="2"/>
      <c r="I135" s="2"/>
      <c r="J135" s="2"/>
      <c r="K135" s="3" t="s">
        <v>79</v>
      </c>
      <c r="L135" s="3" t="s">
        <v>80</v>
      </c>
      <c r="M135" s="6">
        <v>0.81388888888888899</v>
      </c>
      <c r="N135" s="3" t="s">
        <v>924</v>
      </c>
      <c r="O135" s="3" t="s">
        <v>92</v>
      </c>
      <c r="P135" s="3" t="s">
        <v>925</v>
      </c>
      <c r="Q135" s="3" t="s">
        <v>83</v>
      </c>
      <c r="R135" s="3" t="s">
        <v>926</v>
      </c>
      <c r="S135" s="3" t="s">
        <v>83</v>
      </c>
      <c r="T135" s="3" t="s">
        <v>927</v>
      </c>
      <c r="U135" s="3" t="s">
        <v>83</v>
      </c>
      <c r="V135" s="3" t="s">
        <v>928</v>
      </c>
      <c r="W135" s="3" t="s">
        <v>86</v>
      </c>
      <c r="X135" s="3" t="s">
        <v>929</v>
      </c>
      <c r="Y135" s="3" t="s">
        <v>83</v>
      </c>
      <c r="Z135" s="3" t="s">
        <v>930</v>
      </c>
      <c r="AA135" s="3" t="s">
        <v>83</v>
      </c>
      <c r="AB135" s="3" t="s">
        <v>931</v>
      </c>
      <c r="AC135" s="3" t="s">
        <v>83</v>
      </c>
      <c r="AD135" s="3" t="s">
        <v>932</v>
      </c>
      <c r="AE135" s="3" t="s">
        <v>86</v>
      </c>
      <c r="AF135" s="3" t="s">
        <v>101</v>
      </c>
      <c r="AG135" s="3" t="s">
        <v>83</v>
      </c>
      <c r="AH135" s="3" t="s">
        <v>155</v>
      </c>
      <c r="AI135" s="3" t="s">
        <v>83</v>
      </c>
      <c r="AJ135" s="3" t="s">
        <v>933</v>
      </c>
      <c r="AK135" s="3" t="s">
        <v>933</v>
      </c>
      <c r="AL135" s="3" t="s">
        <v>934</v>
      </c>
      <c r="AM135" s="3" t="s">
        <v>934</v>
      </c>
      <c r="AN135" s="3" t="s">
        <v>935</v>
      </c>
      <c r="AO135" s="3" t="s">
        <v>935</v>
      </c>
      <c r="AP135" s="3" t="s">
        <v>86</v>
      </c>
      <c r="AQ135" s="3" t="s">
        <v>86</v>
      </c>
      <c r="AR135" s="3" t="s">
        <v>106</v>
      </c>
      <c r="AS135" s="3" t="s">
        <v>106</v>
      </c>
      <c r="AT135" s="3" t="s">
        <v>107</v>
      </c>
      <c r="AU135" s="3" t="s">
        <v>107</v>
      </c>
      <c r="AV135" s="8">
        <v>0.04</v>
      </c>
      <c r="AW135" s="8">
        <v>0.06</v>
      </c>
      <c r="AX135" s="8">
        <v>0.09</v>
      </c>
      <c r="AY135" s="8">
        <v>0.59</v>
      </c>
      <c r="AZ135" s="2"/>
    </row>
    <row r="136" spans="4:52" x14ac:dyDescent="0.2">
      <c r="D136" s="1" t="s">
        <v>936</v>
      </c>
      <c r="E136" s="3" t="s">
        <v>76</v>
      </c>
      <c r="F136" s="3" t="s">
        <v>937</v>
      </c>
      <c r="G136" s="3" t="s">
        <v>130</v>
      </c>
      <c r="H136" s="2"/>
      <c r="I136" s="2"/>
      <c r="J136" s="2"/>
      <c r="K136" s="3" t="s">
        <v>79</v>
      </c>
      <c r="L136" s="3" t="s">
        <v>161</v>
      </c>
      <c r="M136" s="6">
        <v>0.81388888888888899</v>
      </c>
      <c r="N136" s="3" t="s">
        <v>938</v>
      </c>
      <c r="O136" s="3" t="s">
        <v>92</v>
      </c>
      <c r="P136" s="3" t="s">
        <v>110</v>
      </c>
      <c r="Q136" s="3" t="s">
        <v>83</v>
      </c>
      <c r="R136" s="3" t="s">
        <v>126</v>
      </c>
      <c r="S136" s="3" t="s">
        <v>83</v>
      </c>
      <c r="T136" s="3" t="s">
        <v>133</v>
      </c>
      <c r="U136" s="3" t="s">
        <v>83</v>
      </c>
      <c r="V136" s="3" t="s">
        <v>939</v>
      </c>
      <c r="W136" s="3" t="s">
        <v>86</v>
      </c>
      <c r="X136" s="3" t="s">
        <v>253</v>
      </c>
      <c r="Y136" s="3" t="s">
        <v>83</v>
      </c>
      <c r="Z136" s="3" t="s">
        <v>398</v>
      </c>
      <c r="AA136" s="3" t="s">
        <v>83</v>
      </c>
      <c r="AB136" s="3" t="s">
        <v>133</v>
      </c>
      <c r="AC136" s="3" t="s">
        <v>83</v>
      </c>
      <c r="AD136" s="3" t="s">
        <v>940</v>
      </c>
      <c r="AE136" s="3" t="s">
        <v>86</v>
      </c>
      <c r="AF136" s="3" t="s">
        <v>101</v>
      </c>
      <c r="AG136" s="3" t="s">
        <v>83</v>
      </c>
      <c r="AH136" s="3" t="s">
        <v>118</v>
      </c>
      <c r="AI136" s="3" t="s">
        <v>83</v>
      </c>
      <c r="AJ136" s="3" t="s">
        <v>438</v>
      </c>
      <c r="AK136" s="3" t="s">
        <v>438</v>
      </c>
      <c r="AL136" s="3" t="s">
        <v>126</v>
      </c>
      <c r="AM136" s="3" t="s">
        <v>126</v>
      </c>
      <c r="AN136" s="3" t="s">
        <v>133</v>
      </c>
      <c r="AO136" s="3" t="s">
        <v>133</v>
      </c>
      <c r="AP136" s="3" t="s">
        <v>86</v>
      </c>
      <c r="AQ136" s="3" t="s">
        <v>86</v>
      </c>
      <c r="AR136" s="3" t="s">
        <v>106</v>
      </c>
      <c r="AS136" s="3" t="s">
        <v>106</v>
      </c>
      <c r="AT136" s="3" t="s">
        <v>139</v>
      </c>
      <c r="AU136" s="3" t="s">
        <v>139</v>
      </c>
      <c r="AV136" s="8">
        <v>0.02</v>
      </c>
      <c r="AW136" s="8">
        <v>0.04</v>
      </c>
      <c r="AX136" s="8">
        <v>0.08</v>
      </c>
      <c r="AY136" s="8">
        <v>0.4</v>
      </c>
      <c r="AZ136" s="2"/>
    </row>
    <row r="137" spans="4:52" x14ac:dyDescent="0.2">
      <c r="D137" s="1" t="s">
        <v>943</v>
      </c>
      <c r="E137" s="3" t="s">
        <v>76</v>
      </c>
      <c r="F137" s="3" t="s">
        <v>944</v>
      </c>
      <c r="G137" s="3" t="s">
        <v>89</v>
      </c>
      <c r="H137" s="2"/>
      <c r="I137" s="2"/>
      <c r="J137" s="2"/>
      <c r="K137" s="3" t="s">
        <v>79</v>
      </c>
      <c r="L137" s="3" t="s">
        <v>80</v>
      </c>
      <c r="M137" s="6">
        <v>0.81388888888888899</v>
      </c>
      <c r="N137" s="3" t="s">
        <v>945</v>
      </c>
      <c r="O137" s="2"/>
      <c r="P137" s="3" t="s">
        <v>93</v>
      </c>
      <c r="Q137" s="3" t="s">
        <v>83</v>
      </c>
      <c r="R137" s="3" t="s">
        <v>398</v>
      </c>
      <c r="S137" s="3" t="s">
        <v>83</v>
      </c>
      <c r="T137" s="3" t="s">
        <v>115</v>
      </c>
      <c r="U137" s="3" t="s">
        <v>83</v>
      </c>
      <c r="V137" s="3">
        <f>-(0.05 %)</f>
        <v>-5.0000000000000001E-4</v>
      </c>
      <c r="W137" s="3" t="s">
        <v>86</v>
      </c>
      <c r="X137" s="3" t="s">
        <v>253</v>
      </c>
      <c r="Y137" s="3" t="s">
        <v>83</v>
      </c>
      <c r="Z137" s="3" t="s">
        <v>500</v>
      </c>
      <c r="AA137" s="3" t="s">
        <v>83</v>
      </c>
      <c r="AB137" s="3" t="s">
        <v>133</v>
      </c>
      <c r="AC137" s="3" t="s">
        <v>83</v>
      </c>
      <c r="AD137" s="3" t="s">
        <v>86</v>
      </c>
      <c r="AE137" s="3" t="s">
        <v>86</v>
      </c>
      <c r="AF137" s="3" t="s">
        <v>101</v>
      </c>
      <c r="AG137" s="3" t="s">
        <v>83</v>
      </c>
      <c r="AH137" s="3" t="s">
        <v>155</v>
      </c>
      <c r="AI137" s="3" t="s">
        <v>83</v>
      </c>
      <c r="AJ137" s="3" t="s">
        <v>165</v>
      </c>
      <c r="AK137" s="3" t="s">
        <v>165</v>
      </c>
      <c r="AL137" s="3" t="s">
        <v>288</v>
      </c>
      <c r="AM137" s="3" t="s">
        <v>288</v>
      </c>
      <c r="AN137" s="3" t="s">
        <v>133</v>
      </c>
      <c r="AO137" s="3" t="s">
        <v>133</v>
      </c>
      <c r="AP137" s="3" t="s">
        <v>86</v>
      </c>
      <c r="AQ137" s="3" t="s">
        <v>86</v>
      </c>
      <c r="AR137" s="3" t="s">
        <v>106</v>
      </c>
      <c r="AS137" s="3" t="s">
        <v>106</v>
      </c>
      <c r="AT137" s="3" t="s">
        <v>139</v>
      </c>
      <c r="AU137" s="3" t="s">
        <v>139</v>
      </c>
      <c r="AV137" s="8">
        <v>0.02</v>
      </c>
      <c r="AW137" s="8">
        <v>0.02</v>
      </c>
      <c r="AX137" s="8">
        <v>0.04</v>
      </c>
      <c r="AY137" s="8">
        <v>0.2</v>
      </c>
      <c r="AZ137" s="2"/>
    </row>
    <row r="138" spans="4:52" x14ac:dyDescent="0.2">
      <c r="D138" s="1" t="s">
        <v>946</v>
      </c>
      <c r="E138" s="3" t="s">
        <v>76</v>
      </c>
      <c r="F138" s="3" t="s">
        <v>947</v>
      </c>
      <c r="G138" s="3" t="s">
        <v>89</v>
      </c>
      <c r="H138" s="2"/>
      <c r="I138" s="2"/>
      <c r="J138" s="2"/>
      <c r="K138" s="3" t="s">
        <v>79</v>
      </c>
      <c r="L138" s="3" t="s">
        <v>80</v>
      </c>
      <c r="M138" s="6">
        <v>0.81458333333333333</v>
      </c>
      <c r="N138" s="3" t="s">
        <v>948</v>
      </c>
      <c r="O138" s="3" t="s">
        <v>92</v>
      </c>
      <c r="P138" s="3" t="s">
        <v>110</v>
      </c>
      <c r="Q138" s="3" t="s">
        <v>83</v>
      </c>
      <c r="R138" s="3" t="s">
        <v>192</v>
      </c>
      <c r="S138" s="3" t="s">
        <v>83</v>
      </c>
      <c r="T138" s="3" t="s">
        <v>186</v>
      </c>
      <c r="U138" s="3" t="s">
        <v>83</v>
      </c>
      <c r="V138" s="3">
        <f>-(0.22 %)</f>
        <v>-2.2000000000000001E-3</v>
      </c>
      <c r="W138" s="3" t="s">
        <v>86</v>
      </c>
      <c r="X138" s="3" t="s">
        <v>949</v>
      </c>
      <c r="Y138" s="3" t="s">
        <v>83</v>
      </c>
      <c r="Z138" s="3" t="s">
        <v>196</v>
      </c>
      <c r="AA138" s="3" t="s">
        <v>83</v>
      </c>
      <c r="AB138" s="3" t="s">
        <v>186</v>
      </c>
      <c r="AC138" s="3" t="s">
        <v>83</v>
      </c>
      <c r="AD138" s="3" t="s">
        <v>950</v>
      </c>
      <c r="AE138" s="3" t="s">
        <v>86</v>
      </c>
      <c r="AF138" s="3" t="s">
        <v>117</v>
      </c>
      <c r="AG138" s="3" t="s">
        <v>83</v>
      </c>
      <c r="AH138" s="3" t="s">
        <v>118</v>
      </c>
      <c r="AI138" s="3" t="s">
        <v>83</v>
      </c>
      <c r="AJ138" s="3" t="s">
        <v>110</v>
      </c>
      <c r="AK138" s="3" t="s">
        <v>110</v>
      </c>
      <c r="AL138" s="3" t="s">
        <v>388</v>
      </c>
      <c r="AM138" s="3" t="s">
        <v>388</v>
      </c>
      <c r="AN138" s="3" t="s">
        <v>186</v>
      </c>
      <c r="AO138" s="3" t="s">
        <v>186</v>
      </c>
      <c r="AP138" s="3" t="s">
        <v>86</v>
      </c>
      <c r="AQ138" s="3" t="s">
        <v>86</v>
      </c>
      <c r="AR138" s="3" t="s">
        <v>106</v>
      </c>
      <c r="AS138" s="3" t="s">
        <v>106</v>
      </c>
      <c r="AT138" s="3" t="s">
        <v>139</v>
      </c>
      <c r="AU138" s="3" t="s">
        <v>139</v>
      </c>
      <c r="AV138" s="8">
        <v>0.02</v>
      </c>
      <c r="AW138" s="8">
        <v>0.02</v>
      </c>
      <c r="AX138" s="8">
        <v>0.03</v>
      </c>
      <c r="AY138" s="8">
        <v>0.09</v>
      </c>
      <c r="AZ138" s="2"/>
    </row>
    <row r="139" spans="4:52" x14ac:dyDescent="0.2">
      <c r="D139" s="1" t="s">
        <v>951</v>
      </c>
      <c r="E139" s="3" t="s">
        <v>76</v>
      </c>
      <c r="F139" s="3" t="s">
        <v>898</v>
      </c>
      <c r="G139" s="3" t="s">
        <v>89</v>
      </c>
      <c r="H139" s="2"/>
      <c r="I139" s="2"/>
      <c r="J139" s="2"/>
      <c r="K139" s="3" t="s">
        <v>79</v>
      </c>
      <c r="L139" s="3" t="s">
        <v>80</v>
      </c>
      <c r="M139" s="6">
        <v>0.81458333333333333</v>
      </c>
      <c r="N139" s="3" t="s">
        <v>952</v>
      </c>
      <c r="O139" s="3" t="s">
        <v>92</v>
      </c>
      <c r="P139" s="3" t="s">
        <v>82</v>
      </c>
      <c r="Q139" s="3" t="s">
        <v>83</v>
      </c>
      <c r="R139" s="3" t="s">
        <v>228</v>
      </c>
      <c r="S139" s="3" t="s">
        <v>83</v>
      </c>
      <c r="T139" s="3" t="s">
        <v>133</v>
      </c>
      <c r="U139" s="3" t="s">
        <v>83</v>
      </c>
      <c r="V139" s="3" t="s">
        <v>953</v>
      </c>
      <c r="W139" s="3" t="s">
        <v>86</v>
      </c>
      <c r="X139" s="3" t="s">
        <v>184</v>
      </c>
      <c r="Y139" s="3" t="s">
        <v>83</v>
      </c>
      <c r="Z139" s="3" t="s">
        <v>228</v>
      </c>
      <c r="AA139" s="3" t="s">
        <v>83</v>
      </c>
      <c r="AB139" s="3" t="s">
        <v>186</v>
      </c>
      <c r="AC139" s="3" t="s">
        <v>83</v>
      </c>
      <c r="AD139" s="3" t="s">
        <v>954</v>
      </c>
      <c r="AE139" s="3" t="s">
        <v>86</v>
      </c>
      <c r="AF139" s="3" t="s">
        <v>101</v>
      </c>
      <c r="AG139" s="3" t="s">
        <v>83</v>
      </c>
      <c r="AH139" s="3" t="s">
        <v>118</v>
      </c>
      <c r="AI139" s="3" t="s">
        <v>83</v>
      </c>
      <c r="AJ139" s="3" t="s">
        <v>438</v>
      </c>
      <c r="AK139" s="3" t="s">
        <v>438</v>
      </c>
      <c r="AL139" s="3" t="s">
        <v>400</v>
      </c>
      <c r="AM139" s="3" t="s">
        <v>400</v>
      </c>
      <c r="AN139" s="3" t="s">
        <v>133</v>
      </c>
      <c r="AO139" s="3" t="s">
        <v>133</v>
      </c>
      <c r="AP139" s="3" t="s">
        <v>86</v>
      </c>
      <c r="AQ139" s="3" t="s">
        <v>86</v>
      </c>
      <c r="AR139" s="3" t="s">
        <v>106</v>
      </c>
      <c r="AS139" s="3" t="s">
        <v>106</v>
      </c>
      <c r="AT139" s="3" t="s">
        <v>139</v>
      </c>
      <c r="AU139" s="3" t="s">
        <v>139</v>
      </c>
      <c r="AV139" s="8">
        <v>0.05</v>
      </c>
      <c r="AW139" s="8">
        <v>0.05</v>
      </c>
      <c r="AX139" s="8">
        <v>0.08</v>
      </c>
      <c r="AY139" s="8">
        <v>0.21</v>
      </c>
      <c r="AZ139" s="2"/>
    </row>
    <row r="140" spans="4:52" x14ac:dyDescent="0.2">
      <c r="D140" s="1" t="s">
        <v>955</v>
      </c>
      <c r="E140" s="3" t="s">
        <v>76</v>
      </c>
      <c r="F140" s="3" t="s">
        <v>956</v>
      </c>
      <c r="G140" s="3" t="s">
        <v>89</v>
      </c>
      <c r="H140" s="2"/>
      <c r="I140" s="2"/>
      <c r="J140" s="2"/>
      <c r="K140" s="3" t="s">
        <v>79</v>
      </c>
      <c r="L140" s="3" t="s">
        <v>80</v>
      </c>
      <c r="M140" s="6">
        <v>0.81458333333333333</v>
      </c>
      <c r="N140" s="3" t="s">
        <v>957</v>
      </c>
      <c r="O140" s="2"/>
      <c r="P140" s="3" t="s">
        <v>82</v>
      </c>
      <c r="Q140" s="3" t="s">
        <v>83</v>
      </c>
      <c r="R140" s="3" t="s">
        <v>387</v>
      </c>
      <c r="S140" s="3" t="s">
        <v>83</v>
      </c>
      <c r="T140" s="3" t="s">
        <v>186</v>
      </c>
      <c r="U140" s="3" t="s">
        <v>83</v>
      </c>
      <c r="V140" s="3" t="s">
        <v>958</v>
      </c>
      <c r="W140" s="3" t="s">
        <v>86</v>
      </c>
      <c r="X140" s="3" t="s">
        <v>184</v>
      </c>
      <c r="Y140" s="3" t="s">
        <v>83</v>
      </c>
      <c r="Z140" s="3" t="s">
        <v>605</v>
      </c>
      <c r="AA140" s="3" t="s">
        <v>83</v>
      </c>
      <c r="AB140" s="3" t="s">
        <v>186</v>
      </c>
      <c r="AC140" s="3" t="s">
        <v>83</v>
      </c>
      <c r="AD140" s="3" t="s">
        <v>959</v>
      </c>
      <c r="AE140" s="3" t="s">
        <v>86</v>
      </c>
      <c r="AF140" s="3" t="s">
        <v>101</v>
      </c>
      <c r="AG140" s="3" t="s">
        <v>83</v>
      </c>
      <c r="AH140" s="3" t="s">
        <v>118</v>
      </c>
      <c r="AI140" s="3" t="s">
        <v>83</v>
      </c>
      <c r="AJ140" s="3" t="s">
        <v>207</v>
      </c>
      <c r="AK140" s="3" t="s">
        <v>207</v>
      </c>
      <c r="AL140" s="3" t="s">
        <v>387</v>
      </c>
      <c r="AM140" s="3" t="s">
        <v>387</v>
      </c>
      <c r="AN140" s="3" t="s">
        <v>186</v>
      </c>
      <c r="AO140" s="3" t="s">
        <v>186</v>
      </c>
      <c r="AP140" s="3" t="s">
        <v>86</v>
      </c>
      <c r="AQ140" s="3" t="s">
        <v>86</v>
      </c>
      <c r="AR140" s="3" t="s">
        <v>106</v>
      </c>
      <c r="AS140" s="3" t="s">
        <v>106</v>
      </c>
      <c r="AT140" s="3" t="s">
        <v>139</v>
      </c>
      <c r="AU140" s="3" t="s">
        <v>139</v>
      </c>
      <c r="AV140" s="8">
        <v>0.02</v>
      </c>
      <c r="AW140" s="8">
        <v>0.03</v>
      </c>
      <c r="AX140" s="8">
        <v>0.05</v>
      </c>
      <c r="AY140" s="8">
        <v>0.2</v>
      </c>
      <c r="AZ140" s="2"/>
    </row>
    <row r="141" spans="4:52" x14ac:dyDescent="0.2">
      <c r="D141" s="1" t="s">
        <v>960</v>
      </c>
      <c r="E141" s="3" t="s">
        <v>76</v>
      </c>
      <c r="F141" s="3" t="s">
        <v>961</v>
      </c>
      <c r="G141" s="3" t="s">
        <v>89</v>
      </c>
      <c r="H141" s="2"/>
      <c r="I141" s="2"/>
      <c r="J141" s="2"/>
      <c r="K141" s="3" t="s">
        <v>79</v>
      </c>
      <c r="L141" s="3" t="s">
        <v>80</v>
      </c>
      <c r="M141" s="6">
        <v>0.81458333333333333</v>
      </c>
      <c r="N141" s="3" t="s">
        <v>962</v>
      </c>
      <c r="O141" s="2"/>
      <c r="P141" s="3" t="s">
        <v>728</v>
      </c>
      <c r="Q141" s="3" t="s">
        <v>83</v>
      </c>
      <c r="R141" s="3" t="s">
        <v>520</v>
      </c>
      <c r="S141" s="3" t="s">
        <v>83</v>
      </c>
      <c r="T141" s="3" t="s">
        <v>186</v>
      </c>
      <c r="U141" s="3" t="s">
        <v>83</v>
      </c>
      <c r="V141" s="3" t="s">
        <v>86</v>
      </c>
      <c r="W141" s="3" t="s">
        <v>86</v>
      </c>
      <c r="X141" s="3" t="s">
        <v>433</v>
      </c>
      <c r="Y141" s="3" t="s">
        <v>83</v>
      </c>
      <c r="Z141" s="3" t="s">
        <v>520</v>
      </c>
      <c r="AA141" s="3" t="s">
        <v>83</v>
      </c>
      <c r="AB141" s="3" t="s">
        <v>121</v>
      </c>
      <c r="AC141" s="3" t="s">
        <v>83</v>
      </c>
      <c r="AD141" s="3" t="s">
        <v>86</v>
      </c>
      <c r="AE141" s="3" t="s">
        <v>86</v>
      </c>
      <c r="AF141" s="3" t="s">
        <v>101</v>
      </c>
      <c r="AG141" s="3" t="s">
        <v>83</v>
      </c>
      <c r="AH141" s="3" t="s">
        <v>156</v>
      </c>
      <c r="AI141" s="3" t="s">
        <v>83</v>
      </c>
      <c r="AJ141" s="3" t="s">
        <v>413</v>
      </c>
      <c r="AK141" s="3" t="s">
        <v>413</v>
      </c>
      <c r="AL141" s="3" t="s">
        <v>520</v>
      </c>
      <c r="AM141" s="3" t="s">
        <v>520</v>
      </c>
      <c r="AN141" s="3" t="s">
        <v>133</v>
      </c>
      <c r="AO141" s="3" t="s">
        <v>133</v>
      </c>
      <c r="AP141" s="3" t="s">
        <v>86</v>
      </c>
      <c r="AQ141" s="3" t="s">
        <v>86</v>
      </c>
      <c r="AR141" s="3" t="s">
        <v>106</v>
      </c>
      <c r="AS141" s="3" t="s">
        <v>106</v>
      </c>
      <c r="AT141" s="3" t="s">
        <v>519</v>
      </c>
      <c r="AU141" s="3" t="s">
        <v>519</v>
      </c>
      <c r="AV141" s="8">
        <v>0.01</v>
      </c>
      <c r="AW141" s="8">
        <v>0.01</v>
      </c>
      <c r="AX141" s="8">
        <v>0.02</v>
      </c>
      <c r="AY141" s="8">
        <v>0.13</v>
      </c>
      <c r="AZ141" s="2"/>
    </row>
    <row r="142" spans="4:52" x14ac:dyDescent="0.2">
      <c r="D142" s="1" t="s">
        <v>964</v>
      </c>
      <c r="E142" s="3" t="s">
        <v>76</v>
      </c>
      <c r="F142" s="3" t="s">
        <v>965</v>
      </c>
      <c r="G142" s="3" t="s">
        <v>89</v>
      </c>
      <c r="H142" s="2"/>
      <c r="I142" s="2"/>
      <c r="J142" s="2"/>
      <c r="K142" s="3" t="s">
        <v>79</v>
      </c>
      <c r="L142" s="3" t="s">
        <v>80</v>
      </c>
      <c r="M142" s="6">
        <v>0.81458333333333333</v>
      </c>
      <c r="N142" s="3" t="s">
        <v>966</v>
      </c>
      <c r="O142" s="2"/>
      <c r="P142" s="3" t="s">
        <v>110</v>
      </c>
      <c r="Q142" s="3" t="s">
        <v>83</v>
      </c>
      <c r="R142" s="3" t="s">
        <v>260</v>
      </c>
      <c r="S142" s="3" t="s">
        <v>83</v>
      </c>
      <c r="T142" s="3" t="s">
        <v>85</v>
      </c>
      <c r="U142" s="3" t="s">
        <v>83</v>
      </c>
      <c r="V142" s="3" t="s">
        <v>967</v>
      </c>
      <c r="W142" s="3" t="s">
        <v>86</v>
      </c>
      <c r="X142" s="3" t="s">
        <v>492</v>
      </c>
      <c r="Y142" s="3" t="s">
        <v>83</v>
      </c>
      <c r="Z142" s="3" t="s">
        <v>494</v>
      </c>
      <c r="AA142" s="3" t="s">
        <v>83</v>
      </c>
      <c r="AB142" s="3" t="s">
        <v>516</v>
      </c>
      <c r="AC142" s="3" t="s">
        <v>83</v>
      </c>
      <c r="AD142" s="3" t="s">
        <v>968</v>
      </c>
      <c r="AE142" s="3" t="s">
        <v>86</v>
      </c>
      <c r="AF142" s="3" t="s">
        <v>101</v>
      </c>
      <c r="AG142" s="3" t="s">
        <v>83</v>
      </c>
      <c r="AH142" s="3" t="s">
        <v>118</v>
      </c>
      <c r="AI142" s="3" t="s">
        <v>83</v>
      </c>
      <c r="AJ142" s="3" t="s">
        <v>253</v>
      </c>
      <c r="AK142" s="3" t="s">
        <v>253</v>
      </c>
      <c r="AL142" s="3" t="s">
        <v>373</v>
      </c>
      <c r="AM142" s="3" t="s">
        <v>373</v>
      </c>
      <c r="AN142" s="3" t="s">
        <v>441</v>
      </c>
      <c r="AO142" s="3" t="s">
        <v>441</v>
      </c>
      <c r="AP142" s="3" t="s">
        <v>86</v>
      </c>
      <c r="AQ142" s="3" t="s">
        <v>86</v>
      </c>
      <c r="AR142" s="3" t="s">
        <v>106</v>
      </c>
      <c r="AS142" s="3" t="s">
        <v>106</v>
      </c>
      <c r="AT142" s="3" t="s">
        <v>139</v>
      </c>
      <c r="AU142" s="3" t="s">
        <v>139</v>
      </c>
      <c r="AV142" s="8">
        <v>0.18</v>
      </c>
      <c r="AW142" s="8">
        <v>0.2</v>
      </c>
      <c r="AX142" s="8">
        <v>0.22</v>
      </c>
      <c r="AY142" s="8">
        <v>0.24</v>
      </c>
      <c r="AZ142" s="2"/>
    </row>
    <row r="143" spans="4:52" x14ac:dyDescent="0.2">
      <c r="D143" s="1" t="s">
        <v>969</v>
      </c>
      <c r="E143" s="3" t="s">
        <v>76</v>
      </c>
      <c r="F143" s="3" t="s">
        <v>564</v>
      </c>
      <c r="G143" s="3" t="s">
        <v>89</v>
      </c>
      <c r="H143" s="2"/>
      <c r="I143" s="2"/>
      <c r="J143" s="2"/>
      <c r="K143" s="3" t="s">
        <v>79</v>
      </c>
      <c r="L143" s="3" t="s">
        <v>80</v>
      </c>
      <c r="M143" s="6">
        <v>0.81527777777777777</v>
      </c>
      <c r="N143" s="3" t="s">
        <v>970</v>
      </c>
      <c r="O143" s="2"/>
      <c r="P143" s="3" t="s">
        <v>82</v>
      </c>
      <c r="Q143" s="3" t="s">
        <v>83</v>
      </c>
      <c r="R143" s="3" t="s">
        <v>383</v>
      </c>
      <c r="S143" s="3" t="s">
        <v>83</v>
      </c>
      <c r="T143" s="3" t="s">
        <v>133</v>
      </c>
      <c r="U143" s="3" t="s">
        <v>83</v>
      </c>
      <c r="V143" s="3">
        <f>-(0.02 %)</f>
        <v>-2.0000000000000001E-4</v>
      </c>
      <c r="W143" s="3" t="s">
        <v>86</v>
      </c>
      <c r="X143" s="3" t="s">
        <v>753</v>
      </c>
      <c r="Y143" s="3" t="s">
        <v>83</v>
      </c>
      <c r="Z143" s="3" t="s">
        <v>605</v>
      </c>
      <c r="AA143" s="3" t="s">
        <v>83</v>
      </c>
      <c r="AB143" s="3" t="s">
        <v>186</v>
      </c>
      <c r="AC143" s="3" t="s">
        <v>83</v>
      </c>
      <c r="AD143" s="3">
        <f>-(0.06 %)</f>
        <v>-5.9999999999999995E-4</v>
      </c>
      <c r="AE143" s="3" t="s">
        <v>86</v>
      </c>
      <c r="AF143" s="3" t="s">
        <v>101</v>
      </c>
      <c r="AG143" s="3" t="s">
        <v>83</v>
      </c>
      <c r="AH143" s="3" t="s">
        <v>155</v>
      </c>
      <c r="AI143" s="3" t="s">
        <v>83</v>
      </c>
      <c r="AJ143" s="3" t="s">
        <v>184</v>
      </c>
      <c r="AK143" s="3" t="s">
        <v>184</v>
      </c>
      <c r="AL143" s="3" t="s">
        <v>387</v>
      </c>
      <c r="AM143" s="3" t="s">
        <v>387</v>
      </c>
      <c r="AN143" s="3" t="s">
        <v>186</v>
      </c>
      <c r="AO143" s="3" t="s">
        <v>186</v>
      </c>
      <c r="AP143" s="3" t="s">
        <v>86</v>
      </c>
      <c r="AQ143" s="3" t="s">
        <v>86</v>
      </c>
      <c r="AR143" s="3" t="s">
        <v>106</v>
      </c>
      <c r="AS143" s="3" t="s">
        <v>106</v>
      </c>
      <c r="AT143" s="3" t="s">
        <v>139</v>
      </c>
      <c r="AU143" s="3" t="s">
        <v>139</v>
      </c>
      <c r="AV143" s="8">
        <v>0.01</v>
      </c>
      <c r="AW143" s="8">
        <v>0.02</v>
      </c>
      <c r="AX143" s="8">
        <v>0.03</v>
      </c>
      <c r="AY143" s="8">
        <v>0.18</v>
      </c>
      <c r="AZ143" s="2"/>
    </row>
    <row r="144" spans="4:52" x14ac:dyDescent="0.2">
      <c r="D144" s="1" t="s">
        <v>971</v>
      </c>
      <c r="E144" s="3" t="s">
        <v>76</v>
      </c>
      <c r="F144" s="3" t="s">
        <v>972</v>
      </c>
      <c r="G144" s="3" t="s">
        <v>89</v>
      </c>
      <c r="H144" s="2"/>
      <c r="I144" s="2"/>
      <c r="J144" s="2"/>
      <c r="K144" s="3" t="s">
        <v>79</v>
      </c>
      <c r="L144" s="3" t="s">
        <v>80</v>
      </c>
      <c r="M144" s="6">
        <v>0.81527777777777777</v>
      </c>
      <c r="N144" s="3" t="s">
        <v>973</v>
      </c>
      <c r="O144" s="3" t="s">
        <v>92</v>
      </c>
      <c r="P144" s="3" t="s">
        <v>82</v>
      </c>
      <c r="Q144" s="3" t="s">
        <v>83</v>
      </c>
      <c r="R144" s="3" t="s">
        <v>974</v>
      </c>
      <c r="S144" s="3" t="s">
        <v>83</v>
      </c>
      <c r="T144" s="3" t="s">
        <v>630</v>
      </c>
      <c r="U144" s="3" t="s">
        <v>83</v>
      </c>
      <c r="V144" s="3" t="s">
        <v>975</v>
      </c>
      <c r="W144" s="3" t="s">
        <v>86</v>
      </c>
      <c r="X144" s="3" t="s">
        <v>190</v>
      </c>
      <c r="Y144" s="3" t="s">
        <v>83</v>
      </c>
      <c r="Z144" s="3" t="s">
        <v>976</v>
      </c>
      <c r="AA144" s="3" t="s">
        <v>83</v>
      </c>
      <c r="AB144" s="3" t="s">
        <v>434</v>
      </c>
      <c r="AC144" s="3" t="s">
        <v>83</v>
      </c>
      <c r="AD144" s="3" t="s">
        <v>977</v>
      </c>
      <c r="AE144" s="3" t="s">
        <v>86</v>
      </c>
      <c r="AF144" s="3" t="s">
        <v>136</v>
      </c>
      <c r="AG144" s="3" t="s">
        <v>83</v>
      </c>
      <c r="AH144" s="3" t="s">
        <v>102</v>
      </c>
      <c r="AI144" s="3" t="s">
        <v>83</v>
      </c>
      <c r="AJ144" s="3" t="s">
        <v>157</v>
      </c>
      <c r="AK144" s="3" t="s">
        <v>157</v>
      </c>
      <c r="AL144" s="3" t="s">
        <v>978</v>
      </c>
      <c r="AM144" s="3" t="s">
        <v>978</v>
      </c>
      <c r="AN144" s="3" t="s">
        <v>145</v>
      </c>
      <c r="AO144" s="3" t="s">
        <v>145</v>
      </c>
      <c r="AP144" s="3" t="s">
        <v>86</v>
      </c>
      <c r="AQ144" s="3" t="s">
        <v>86</v>
      </c>
      <c r="AR144" s="3" t="s">
        <v>106</v>
      </c>
      <c r="AS144" s="3" t="s">
        <v>106</v>
      </c>
      <c r="AT144" s="3" t="s">
        <v>139</v>
      </c>
      <c r="AU144" s="3" t="s">
        <v>139</v>
      </c>
      <c r="AV144" s="8">
        <v>0.01</v>
      </c>
      <c r="AW144" s="8">
        <v>0.02</v>
      </c>
      <c r="AX144" s="8">
        <v>0.03</v>
      </c>
      <c r="AY144" s="8">
        <v>0.24</v>
      </c>
      <c r="AZ144" s="2"/>
    </row>
    <row r="145" spans="4:52" x14ac:dyDescent="0.2">
      <c r="D145" s="1" t="s">
        <v>979</v>
      </c>
      <c r="E145" s="3" t="s">
        <v>76</v>
      </c>
      <c r="F145" s="3" t="s">
        <v>980</v>
      </c>
      <c r="G145" s="3" t="s">
        <v>89</v>
      </c>
      <c r="H145" s="2"/>
      <c r="I145" s="2"/>
      <c r="J145" s="2"/>
      <c r="K145" s="3" t="s">
        <v>79</v>
      </c>
      <c r="L145" s="3" t="s">
        <v>80</v>
      </c>
      <c r="M145" s="6">
        <v>0.81527777777777777</v>
      </c>
      <c r="N145" s="3" t="s">
        <v>981</v>
      </c>
      <c r="O145" s="3" t="s">
        <v>92</v>
      </c>
      <c r="P145" s="3" t="s">
        <v>93</v>
      </c>
      <c r="Q145" s="3" t="s">
        <v>83</v>
      </c>
      <c r="R145" s="3" t="s">
        <v>982</v>
      </c>
      <c r="S145" s="3" t="s">
        <v>83</v>
      </c>
      <c r="T145" s="3" t="s">
        <v>260</v>
      </c>
      <c r="U145" s="3" t="s">
        <v>83</v>
      </c>
      <c r="V145" s="3" t="s">
        <v>983</v>
      </c>
      <c r="W145" s="3" t="s">
        <v>86</v>
      </c>
      <c r="X145" s="3" t="s">
        <v>485</v>
      </c>
      <c r="Y145" s="3" t="s">
        <v>83</v>
      </c>
      <c r="Z145" s="3" t="s">
        <v>676</v>
      </c>
      <c r="AA145" s="3" t="s">
        <v>83</v>
      </c>
      <c r="AB145" s="3" t="s">
        <v>494</v>
      </c>
      <c r="AC145" s="3" t="s">
        <v>83</v>
      </c>
      <c r="AD145" s="3">
        <f>-(0.23 %)</f>
        <v>-2.3E-3</v>
      </c>
      <c r="AE145" s="3" t="s">
        <v>86</v>
      </c>
      <c r="AF145" s="3" t="s">
        <v>101</v>
      </c>
      <c r="AG145" s="3" t="s">
        <v>83</v>
      </c>
      <c r="AH145" s="3" t="s">
        <v>407</v>
      </c>
      <c r="AI145" s="3" t="s">
        <v>83</v>
      </c>
      <c r="AJ145" s="3" t="s">
        <v>738</v>
      </c>
      <c r="AK145" s="3" t="s">
        <v>738</v>
      </c>
      <c r="AL145" s="3" t="s">
        <v>919</v>
      </c>
      <c r="AM145" s="3" t="s">
        <v>919</v>
      </c>
      <c r="AN145" s="3" t="s">
        <v>216</v>
      </c>
      <c r="AO145" s="3" t="s">
        <v>216</v>
      </c>
      <c r="AP145" s="3" t="s">
        <v>86</v>
      </c>
      <c r="AQ145" s="3" t="s">
        <v>86</v>
      </c>
      <c r="AR145" s="3" t="s">
        <v>106</v>
      </c>
      <c r="AS145" s="3" t="s">
        <v>106</v>
      </c>
      <c r="AT145" s="3" t="s">
        <v>107</v>
      </c>
      <c r="AU145" s="3" t="s">
        <v>107</v>
      </c>
      <c r="AV145" s="8">
        <v>0</v>
      </c>
      <c r="AW145" s="8">
        <v>0.01</v>
      </c>
      <c r="AX145" s="8">
        <v>0.02</v>
      </c>
      <c r="AY145" s="8">
        <v>0.13</v>
      </c>
      <c r="AZ145" s="2"/>
    </row>
    <row r="146" spans="4:52" x14ac:dyDescent="0.2">
      <c r="D146" s="1" t="s">
        <v>984</v>
      </c>
      <c r="E146" s="3" t="s">
        <v>76</v>
      </c>
      <c r="F146" s="3" t="s">
        <v>985</v>
      </c>
      <c r="G146" s="3" t="s">
        <v>89</v>
      </c>
      <c r="H146" s="2"/>
      <c r="I146" s="2"/>
      <c r="J146" s="2"/>
      <c r="K146" s="3" t="s">
        <v>79</v>
      </c>
      <c r="L146" s="3" t="s">
        <v>80</v>
      </c>
      <c r="M146" s="6">
        <v>0.81527777777777777</v>
      </c>
      <c r="N146" s="3" t="s">
        <v>986</v>
      </c>
      <c r="O146" s="2"/>
      <c r="P146" s="3" t="s">
        <v>93</v>
      </c>
      <c r="Q146" s="3" t="s">
        <v>83</v>
      </c>
      <c r="R146" s="3" t="s">
        <v>353</v>
      </c>
      <c r="S146" s="3" t="s">
        <v>83</v>
      </c>
      <c r="T146" s="3" t="s">
        <v>186</v>
      </c>
      <c r="U146" s="3" t="s">
        <v>83</v>
      </c>
      <c r="V146" s="3">
        <f>-(0.25 %)</f>
        <v>-2.5000000000000001E-3</v>
      </c>
      <c r="W146" s="3" t="s">
        <v>86</v>
      </c>
      <c r="X146" s="3" t="s">
        <v>110</v>
      </c>
      <c r="Y146" s="3" t="s">
        <v>83</v>
      </c>
      <c r="Z146" s="3" t="s">
        <v>498</v>
      </c>
      <c r="AA146" s="3" t="s">
        <v>83</v>
      </c>
      <c r="AB146" s="3" t="s">
        <v>186</v>
      </c>
      <c r="AC146" s="3" t="s">
        <v>83</v>
      </c>
      <c r="AD146" s="3">
        <f>-(0.11 %)</f>
        <v>-1.1000000000000001E-3</v>
      </c>
      <c r="AE146" s="3" t="s">
        <v>86</v>
      </c>
      <c r="AF146" s="3" t="s">
        <v>101</v>
      </c>
      <c r="AG146" s="3" t="s">
        <v>83</v>
      </c>
      <c r="AH146" s="3" t="s">
        <v>155</v>
      </c>
      <c r="AI146" s="3" t="s">
        <v>83</v>
      </c>
      <c r="AJ146" s="3" t="s">
        <v>184</v>
      </c>
      <c r="AK146" s="3" t="s">
        <v>184</v>
      </c>
      <c r="AL146" s="3" t="s">
        <v>353</v>
      </c>
      <c r="AM146" s="3" t="s">
        <v>353</v>
      </c>
      <c r="AN146" s="3" t="s">
        <v>186</v>
      </c>
      <c r="AO146" s="3" t="s">
        <v>186</v>
      </c>
      <c r="AP146" s="3" t="s">
        <v>86</v>
      </c>
      <c r="AQ146" s="3" t="s">
        <v>86</v>
      </c>
      <c r="AR146" s="3" t="s">
        <v>106</v>
      </c>
      <c r="AS146" s="3" t="s">
        <v>106</v>
      </c>
      <c r="AT146" s="3" t="s">
        <v>139</v>
      </c>
      <c r="AU146" s="3" t="s">
        <v>139</v>
      </c>
      <c r="AV146" s="8">
        <v>0.01</v>
      </c>
      <c r="AW146" s="8">
        <v>0.01</v>
      </c>
      <c r="AX146" s="8">
        <v>0.03</v>
      </c>
      <c r="AY146" s="8">
        <v>0.18</v>
      </c>
      <c r="AZ146" s="2"/>
    </row>
    <row r="147" spans="4:52" x14ac:dyDescent="0.2">
      <c r="D147" s="1" t="s">
        <v>990</v>
      </c>
      <c r="E147" s="3" t="s">
        <v>76</v>
      </c>
      <c r="F147" s="3" t="s">
        <v>991</v>
      </c>
      <c r="G147" s="3" t="s">
        <v>89</v>
      </c>
      <c r="H147" s="2"/>
      <c r="I147" s="2"/>
      <c r="J147" s="2"/>
      <c r="K147" s="3" t="s">
        <v>79</v>
      </c>
      <c r="L147" s="3" t="s">
        <v>80</v>
      </c>
      <c r="M147" s="6">
        <v>0.81527777777777777</v>
      </c>
      <c r="N147" s="3" t="s">
        <v>992</v>
      </c>
      <c r="O147" s="3" t="s">
        <v>92</v>
      </c>
      <c r="P147" s="3" t="s">
        <v>93</v>
      </c>
      <c r="Q147" s="3" t="s">
        <v>83</v>
      </c>
      <c r="R147" s="3" t="s">
        <v>868</v>
      </c>
      <c r="S147" s="3" t="s">
        <v>83</v>
      </c>
      <c r="T147" s="3" t="s">
        <v>133</v>
      </c>
      <c r="U147" s="3" t="s">
        <v>83</v>
      </c>
      <c r="V147" s="3">
        <f>-(0.12 %)</f>
        <v>-1.1999999999999999E-3</v>
      </c>
      <c r="W147" s="3" t="s">
        <v>86</v>
      </c>
      <c r="X147" s="3" t="s">
        <v>993</v>
      </c>
      <c r="Y147" s="3" t="s">
        <v>892</v>
      </c>
      <c r="Z147" s="3" t="s">
        <v>105</v>
      </c>
      <c r="AA147" s="3" t="s">
        <v>228</v>
      </c>
      <c r="AB147" s="3" t="s">
        <v>121</v>
      </c>
      <c r="AC147" s="3" t="s">
        <v>529</v>
      </c>
      <c r="AD147" s="3" t="s">
        <v>994</v>
      </c>
      <c r="AE147" s="3" t="s">
        <v>995</v>
      </c>
      <c r="AF147" s="3" t="s">
        <v>136</v>
      </c>
      <c r="AG147" s="3" t="s">
        <v>117</v>
      </c>
      <c r="AH147" s="3" t="s">
        <v>139</v>
      </c>
      <c r="AI147" s="3" t="s">
        <v>314</v>
      </c>
      <c r="AJ147" s="3" t="s">
        <v>163</v>
      </c>
      <c r="AK147" s="3" t="s">
        <v>163</v>
      </c>
      <c r="AL147" s="3" t="s">
        <v>105</v>
      </c>
      <c r="AM147" s="3" t="s">
        <v>105</v>
      </c>
      <c r="AN147" s="3" t="s">
        <v>186</v>
      </c>
      <c r="AO147" s="3" t="s">
        <v>186</v>
      </c>
      <c r="AP147" s="3" t="s">
        <v>86</v>
      </c>
      <c r="AQ147" s="3" t="s">
        <v>86</v>
      </c>
      <c r="AR147" s="3" t="s">
        <v>106</v>
      </c>
      <c r="AS147" s="3" t="s">
        <v>106</v>
      </c>
      <c r="AT147" s="3" t="s">
        <v>139</v>
      </c>
      <c r="AU147" s="3" t="s">
        <v>139</v>
      </c>
      <c r="AV147" s="8">
        <v>0.15</v>
      </c>
      <c r="AW147" s="8">
        <v>0.17</v>
      </c>
      <c r="AX147" s="8">
        <v>0.21</v>
      </c>
      <c r="AY147" s="8">
        <v>0.35</v>
      </c>
      <c r="AZ147" s="2"/>
    </row>
    <row r="148" spans="4:52" x14ac:dyDescent="0.2">
      <c r="D148" s="1" t="s">
        <v>996</v>
      </c>
      <c r="E148" s="3" t="s">
        <v>76</v>
      </c>
      <c r="F148" s="3" t="s">
        <v>997</v>
      </c>
      <c r="G148" s="3" t="s">
        <v>89</v>
      </c>
      <c r="H148" s="2"/>
      <c r="I148" s="2"/>
      <c r="J148" s="2"/>
      <c r="K148" s="3" t="s">
        <v>79</v>
      </c>
      <c r="L148" s="3" t="s">
        <v>80</v>
      </c>
      <c r="M148" s="6">
        <v>0.81527777777777777</v>
      </c>
      <c r="N148" s="3" t="s">
        <v>998</v>
      </c>
      <c r="O148" s="3" t="s">
        <v>92</v>
      </c>
      <c r="P148" s="3" t="s">
        <v>110</v>
      </c>
      <c r="Q148" s="3" t="s">
        <v>83</v>
      </c>
      <c r="R148" s="3" t="s">
        <v>356</v>
      </c>
      <c r="S148" s="3" t="s">
        <v>83</v>
      </c>
      <c r="T148" s="3" t="s">
        <v>186</v>
      </c>
      <c r="U148" s="3" t="s">
        <v>83</v>
      </c>
      <c r="V148" s="3" t="s">
        <v>999</v>
      </c>
      <c r="W148" s="3" t="s">
        <v>86</v>
      </c>
      <c r="X148" s="3" t="s">
        <v>1000</v>
      </c>
      <c r="Y148" s="3" t="s">
        <v>83</v>
      </c>
      <c r="Z148" s="3" t="s">
        <v>356</v>
      </c>
      <c r="AA148" s="3" t="s">
        <v>83</v>
      </c>
      <c r="AB148" s="3" t="s">
        <v>186</v>
      </c>
      <c r="AC148" s="3" t="s">
        <v>83</v>
      </c>
      <c r="AD148" s="3" t="s">
        <v>1001</v>
      </c>
      <c r="AE148" s="3" t="s">
        <v>86</v>
      </c>
      <c r="AF148" s="3" t="s">
        <v>101</v>
      </c>
      <c r="AG148" s="3" t="s">
        <v>83</v>
      </c>
      <c r="AH148" s="3" t="s">
        <v>118</v>
      </c>
      <c r="AI148" s="3" t="s">
        <v>83</v>
      </c>
      <c r="AJ148" s="3" t="s">
        <v>438</v>
      </c>
      <c r="AK148" s="3" t="s">
        <v>438</v>
      </c>
      <c r="AL148" s="3" t="s">
        <v>356</v>
      </c>
      <c r="AM148" s="3" t="s">
        <v>356</v>
      </c>
      <c r="AN148" s="3" t="s">
        <v>186</v>
      </c>
      <c r="AO148" s="3" t="s">
        <v>186</v>
      </c>
      <c r="AP148" s="3" t="s">
        <v>86</v>
      </c>
      <c r="AQ148" s="3" t="s">
        <v>86</v>
      </c>
      <c r="AR148" s="3" t="s">
        <v>106</v>
      </c>
      <c r="AS148" s="3" t="s">
        <v>106</v>
      </c>
      <c r="AT148" s="3" t="s">
        <v>102</v>
      </c>
      <c r="AU148" s="3" t="s">
        <v>102</v>
      </c>
      <c r="AV148" s="8">
        <v>0.03</v>
      </c>
      <c r="AW148" s="8">
        <v>0.05</v>
      </c>
      <c r="AX148" s="8">
        <v>0.08</v>
      </c>
      <c r="AY148" s="8">
        <v>0.18</v>
      </c>
      <c r="AZ148" s="2"/>
    </row>
    <row r="149" spans="4:52" x14ac:dyDescent="0.2">
      <c r="D149" s="1" t="s">
        <v>1002</v>
      </c>
      <c r="E149" s="3" t="s">
        <v>76</v>
      </c>
      <c r="F149" s="3" t="s">
        <v>1003</v>
      </c>
      <c r="G149" s="3" t="s">
        <v>89</v>
      </c>
      <c r="H149" s="2"/>
      <c r="I149" s="2"/>
      <c r="J149" s="2"/>
      <c r="K149" s="3" t="s">
        <v>79</v>
      </c>
      <c r="L149" s="3" t="s">
        <v>80</v>
      </c>
      <c r="M149" s="6">
        <v>0.81597222222222221</v>
      </c>
      <c r="N149" s="3" t="s">
        <v>1004</v>
      </c>
      <c r="O149" s="3" t="s">
        <v>92</v>
      </c>
      <c r="P149" s="3" t="s">
        <v>110</v>
      </c>
      <c r="Q149" s="3" t="s">
        <v>83</v>
      </c>
      <c r="R149" s="3" t="s">
        <v>743</v>
      </c>
      <c r="S149" s="3" t="s">
        <v>83</v>
      </c>
      <c r="T149" s="3" t="s">
        <v>391</v>
      </c>
      <c r="U149" s="3" t="s">
        <v>83</v>
      </c>
      <c r="V149" s="3" t="s">
        <v>1005</v>
      </c>
      <c r="W149" s="3" t="s">
        <v>86</v>
      </c>
      <c r="X149" s="3" t="s">
        <v>1006</v>
      </c>
      <c r="Y149" s="3" t="s">
        <v>83</v>
      </c>
      <c r="Z149" s="3" t="s">
        <v>776</v>
      </c>
      <c r="AA149" s="3" t="s">
        <v>83</v>
      </c>
      <c r="AB149" s="3" t="s">
        <v>305</v>
      </c>
      <c r="AC149" s="3" t="s">
        <v>83</v>
      </c>
      <c r="AD149" s="3" t="s">
        <v>1007</v>
      </c>
      <c r="AE149" s="3" t="s">
        <v>86</v>
      </c>
      <c r="AF149" s="3" t="s">
        <v>101</v>
      </c>
      <c r="AG149" s="3" t="s">
        <v>83</v>
      </c>
      <c r="AH149" s="3" t="s">
        <v>313</v>
      </c>
      <c r="AI149" s="3" t="s">
        <v>83</v>
      </c>
      <c r="AJ149" s="3" t="s">
        <v>485</v>
      </c>
      <c r="AK149" s="3" t="s">
        <v>485</v>
      </c>
      <c r="AL149" s="3" t="s">
        <v>1008</v>
      </c>
      <c r="AM149" s="3" t="s">
        <v>1008</v>
      </c>
      <c r="AN149" s="3" t="s">
        <v>1009</v>
      </c>
      <c r="AO149" s="3" t="s">
        <v>1009</v>
      </c>
      <c r="AP149" s="3" t="s">
        <v>86</v>
      </c>
      <c r="AQ149" s="3" t="s">
        <v>86</v>
      </c>
      <c r="AR149" s="3" t="s">
        <v>106</v>
      </c>
      <c r="AS149" s="3" t="s">
        <v>106</v>
      </c>
      <c r="AT149" s="3" t="s">
        <v>107</v>
      </c>
      <c r="AU149" s="3" t="s">
        <v>107</v>
      </c>
      <c r="AV149" s="8">
        <v>0.06</v>
      </c>
      <c r="AW149" s="8">
        <v>0.1</v>
      </c>
      <c r="AX149" s="8">
        <v>0.17</v>
      </c>
      <c r="AY149" s="8">
        <v>0.53</v>
      </c>
      <c r="AZ149" s="2"/>
    </row>
    <row r="150" spans="4:52" x14ac:dyDescent="0.2">
      <c r="D150" s="1" t="s">
        <v>1015</v>
      </c>
      <c r="E150" s="3" t="s">
        <v>76</v>
      </c>
      <c r="F150" s="3" t="s">
        <v>1016</v>
      </c>
      <c r="G150" s="3" t="s">
        <v>89</v>
      </c>
      <c r="H150" s="2"/>
      <c r="I150" s="2"/>
      <c r="J150" s="2"/>
      <c r="K150" s="3" t="s">
        <v>79</v>
      </c>
      <c r="L150" s="3" t="s">
        <v>80</v>
      </c>
      <c r="M150" s="6">
        <v>0.81597222222222221</v>
      </c>
      <c r="N150" s="3" t="s">
        <v>1017</v>
      </c>
      <c r="O150" s="2"/>
      <c r="P150" s="3" t="s">
        <v>93</v>
      </c>
      <c r="Q150" s="3" t="s">
        <v>83</v>
      </c>
      <c r="R150" s="3" t="s">
        <v>288</v>
      </c>
      <c r="S150" s="3" t="s">
        <v>83</v>
      </c>
      <c r="T150" s="3" t="s">
        <v>186</v>
      </c>
      <c r="U150" s="3" t="s">
        <v>83</v>
      </c>
      <c r="V150" s="3" t="s">
        <v>1018</v>
      </c>
      <c r="W150" s="3" t="s">
        <v>86</v>
      </c>
      <c r="X150" s="3" t="s">
        <v>758</v>
      </c>
      <c r="Y150" s="3" t="s">
        <v>83</v>
      </c>
      <c r="Z150" s="3" t="s">
        <v>288</v>
      </c>
      <c r="AA150" s="3" t="s">
        <v>83</v>
      </c>
      <c r="AB150" s="3" t="s">
        <v>186</v>
      </c>
      <c r="AC150" s="3" t="s">
        <v>83</v>
      </c>
      <c r="AD150" s="3" t="s">
        <v>959</v>
      </c>
      <c r="AE150" s="3" t="s">
        <v>86</v>
      </c>
      <c r="AF150" s="3" t="s">
        <v>101</v>
      </c>
      <c r="AG150" s="3" t="s">
        <v>83</v>
      </c>
      <c r="AH150" s="3" t="s">
        <v>432</v>
      </c>
      <c r="AI150" s="3" t="s">
        <v>83</v>
      </c>
      <c r="AJ150" s="3" t="s">
        <v>492</v>
      </c>
      <c r="AK150" s="3" t="s">
        <v>492</v>
      </c>
      <c r="AL150" s="3" t="s">
        <v>285</v>
      </c>
      <c r="AM150" s="3" t="s">
        <v>285</v>
      </c>
      <c r="AN150" s="3" t="s">
        <v>186</v>
      </c>
      <c r="AO150" s="3" t="s">
        <v>186</v>
      </c>
      <c r="AP150" s="3" t="s">
        <v>86</v>
      </c>
      <c r="AQ150" s="3" t="s">
        <v>86</v>
      </c>
      <c r="AR150" s="3" t="s">
        <v>106</v>
      </c>
      <c r="AS150" s="3" t="s">
        <v>106</v>
      </c>
      <c r="AT150" s="3" t="s">
        <v>107</v>
      </c>
      <c r="AU150" s="3" t="s">
        <v>107</v>
      </c>
      <c r="AV150" s="8">
        <v>0.09</v>
      </c>
      <c r="AW150" s="8">
        <v>0.11</v>
      </c>
      <c r="AX150" s="8">
        <v>0.15</v>
      </c>
      <c r="AY150" s="8">
        <v>0.49</v>
      </c>
      <c r="AZ150" s="2"/>
    </row>
    <row r="151" spans="4:52" x14ac:dyDescent="0.2">
      <c r="D151" s="1" t="s">
        <v>1019</v>
      </c>
      <c r="E151" s="3" t="s">
        <v>76</v>
      </c>
      <c r="F151" s="3" t="s">
        <v>1020</v>
      </c>
      <c r="G151" s="3" t="s">
        <v>78</v>
      </c>
      <c r="H151" s="2"/>
      <c r="I151" s="2"/>
      <c r="J151" s="2"/>
      <c r="K151" s="3" t="s">
        <v>79</v>
      </c>
      <c r="L151" s="3" t="s">
        <v>80</v>
      </c>
      <c r="M151" s="6">
        <v>0.81597222222222221</v>
      </c>
      <c r="N151" s="3" t="s">
        <v>1021</v>
      </c>
      <c r="O151" s="2"/>
      <c r="P151" s="3" t="s">
        <v>110</v>
      </c>
      <c r="Q151" s="3" t="s">
        <v>83</v>
      </c>
      <c r="R151" s="3" t="s">
        <v>1022</v>
      </c>
      <c r="S151" s="3" t="s">
        <v>83</v>
      </c>
      <c r="T151" s="3" t="s">
        <v>133</v>
      </c>
      <c r="U151" s="3" t="s">
        <v>83</v>
      </c>
      <c r="V151" s="3" t="s">
        <v>1023</v>
      </c>
      <c r="W151" s="3" t="s">
        <v>86</v>
      </c>
      <c r="X151" s="3" t="s">
        <v>110</v>
      </c>
      <c r="Y151" s="3" t="s">
        <v>83</v>
      </c>
      <c r="Z151" s="3" t="s">
        <v>859</v>
      </c>
      <c r="AA151" s="3" t="s">
        <v>83</v>
      </c>
      <c r="AB151" s="3" t="s">
        <v>357</v>
      </c>
      <c r="AC151" s="3" t="s">
        <v>83</v>
      </c>
      <c r="AD151" s="3" t="s">
        <v>86</v>
      </c>
      <c r="AE151" s="3" t="s">
        <v>86</v>
      </c>
      <c r="AF151" s="3" t="s">
        <v>101</v>
      </c>
      <c r="AG151" s="3" t="s">
        <v>83</v>
      </c>
      <c r="AH151" s="3" t="s">
        <v>183</v>
      </c>
      <c r="AI151" s="3" t="s">
        <v>83</v>
      </c>
      <c r="AJ151" s="3" t="s">
        <v>119</v>
      </c>
      <c r="AK151" s="3" t="s">
        <v>119</v>
      </c>
      <c r="AL151" s="3" t="s">
        <v>739</v>
      </c>
      <c r="AM151" s="3" t="s">
        <v>739</v>
      </c>
      <c r="AN151" s="3" t="s">
        <v>179</v>
      </c>
      <c r="AO151" s="3" t="s">
        <v>179</v>
      </c>
      <c r="AP151" s="3" t="s">
        <v>86</v>
      </c>
      <c r="AQ151" s="3" t="s">
        <v>86</v>
      </c>
      <c r="AR151" s="3" t="s">
        <v>106</v>
      </c>
      <c r="AS151" s="3" t="s">
        <v>106</v>
      </c>
      <c r="AT151" s="3" t="s">
        <v>107</v>
      </c>
      <c r="AU151" s="3" t="s">
        <v>107</v>
      </c>
      <c r="AV151" s="8">
        <v>0</v>
      </c>
      <c r="AW151" s="8">
        <v>0</v>
      </c>
      <c r="AX151" s="8">
        <v>0.01</v>
      </c>
      <c r="AY151" s="8">
        <v>0.22</v>
      </c>
      <c r="AZ151" s="2"/>
    </row>
    <row r="152" spans="4:52" x14ac:dyDescent="0.2">
      <c r="D152" s="1" t="s">
        <v>1024</v>
      </c>
      <c r="E152" s="3" t="s">
        <v>76</v>
      </c>
      <c r="F152" s="3" t="s">
        <v>780</v>
      </c>
      <c r="G152" s="3" t="s">
        <v>130</v>
      </c>
      <c r="H152" s="2"/>
      <c r="I152" s="2"/>
      <c r="J152" s="2"/>
      <c r="K152" s="3" t="s">
        <v>79</v>
      </c>
      <c r="L152" s="3" t="s">
        <v>80</v>
      </c>
      <c r="M152" s="6">
        <v>0.81597222222222221</v>
      </c>
      <c r="N152" s="3" t="s">
        <v>1025</v>
      </c>
      <c r="O152" s="3" t="s">
        <v>92</v>
      </c>
      <c r="P152" s="3" t="s">
        <v>93</v>
      </c>
      <c r="Q152" s="3" t="s">
        <v>83</v>
      </c>
      <c r="R152" s="3" t="s">
        <v>1026</v>
      </c>
      <c r="S152" s="3" t="s">
        <v>83</v>
      </c>
      <c r="T152" s="3" t="s">
        <v>179</v>
      </c>
      <c r="U152" s="3" t="s">
        <v>83</v>
      </c>
      <c r="V152" s="3" t="s">
        <v>1027</v>
      </c>
      <c r="W152" s="3" t="s">
        <v>86</v>
      </c>
      <c r="X152" s="3" t="s">
        <v>1028</v>
      </c>
      <c r="Y152" s="3" t="s">
        <v>83</v>
      </c>
      <c r="Z152" s="3" t="s">
        <v>135</v>
      </c>
      <c r="AA152" s="3" t="s">
        <v>83</v>
      </c>
      <c r="AB152" s="3" t="s">
        <v>179</v>
      </c>
      <c r="AC152" s="3" t="s">
        <v>83</v>
      </c>
      <c r="AD152" s="3" t="s">
        <v>1029</v>
      </c>
      <c r="AE152" s="3" t="s">
        <v>86</v>
      </c>
      <c r="AF152" s="3" t="s">
        <v>101</v>
      </c>
      <c r="AG152" s="3" t="s">
        <v>83</v>
      </c>
      <c r="AH152" s="3" t="s">
        <v>118</v>
      </c>
      <c r="AI152" s="3" t="s">
        <v>83</v>
      </c>
      <c r="AJ152" s="3" t="s">
        <v>163</v>
      </c>
      <c r="AK152" s="3" t="s">
        <v>163</v>
      </c>
      <c r="AL152" s="3" t="s">
        <v>420</v>
      </c>
      <c r="AM152" s="3" t="s">
        <v>420</v>
      </c>
      <c r="AN152" s="3" t="s">
        <v>179</v>
      </c>
      <c r="AO152" s="3" t="s">
        <v>179</v>
      </c>
      <c r="AP152" s="3" t="s">
        <v>86</v>
      </c>
      <c r="AQ152" s="3" t="s">
        <v>86</v>
      </c>
      <c r="AR152" s="3" t="s">
        <v>106</v>
      </c>
      <c r="AS152" s="3" t="s">
        <v>106</v>
      </c>
      <c r="AT152" s="3" t="s">
        <v>139</v>
      </c>
      <c r="AU152" s="3" t="s">
        <v>139</v>
      </c>
      <c r="AV152" s="8">
        <v>0.01</v>
      </c>
      <c r="AW152" s="8">
        <v>0.01</v>
      </c>
      <c r="AX152" s="8">
        <v>0.01</v>
      </c>
      <c r="AY152" s="8">
        <v>0.11</v>
      </c>
      <c r="AZ152" s="2"/>
    </row>
    <row r="153" spans="4:52" x14ac:dyDescent="0.2">
      <c r="D153" s="1" t="s">
        <v>1031</v>
      </c>
      <c r="E153" s="3" t="s">
        <v>76</v>
      </c>
      <c r="F153" s="3" t="s">
        <v>1032</v>
      </c>
      <c r="G153" s="3" t="s">
        <v>468</v>
      </c>
      <c r="H153" s="2"/>
      <c r="I153" s="2"/>
      <c r="J153" s="2"/>
      <c r="K153" s="3" t="s">
        <v>1033</v>
      </c>
      <c r="L153" s="3" t="s">
        <v>161</v>
      </c>
      <c r="M153" s="6">
        <v>0.81666666666666676</v>
      </c>
      <c r="N153" s="3" t="s">
        <v>1034</v>
      </c>
      <c r="O153" s="2"/>
      <c r="P153" s="3" t="s">
        <v>83</v>
      </c>
      <c r="Q153" s="3" t="s">
        <v>83</v>
      </c>
      <c r="R153" s="3" t="s">
        <v>83</v>
      </c>
      <c r="S153" s="3" t="s">
        <v>83</v>
      </c>
      <c r="T153" s="3" t="s">
        <v>83</v>
      </c>
      <c r="U153" s="3" t="s">
        <v>83</v>
      </c>
      <c r="V153" s="3" t="s">
        <v>86</v>
      </c>
      <c r="W153" s="3" t="s">
        <v>86</v>
      </c>
      <c r="X153" s="3" t="s">
        <v>184</v>
      </c>
      <c r="Y153" s="3" t="s">
        <v>83</v>
      </c>
      <c r="Z153" s="3" t="s">
        <v>1035</v>
      </c>
      <c r="AA153" s="3" t="s">
        <v>83</v>
      </c>
      <c r="AB153" s="3" t="s">
        <v>186</v>
      </c>
      <c r="AC153" s="3" t="s">
        <v>83</v>
      </c>
      <c r="AD153" s="3" t="s">
        <v>86</v>
      </c>
      <c r="AE153" s="3" t="s">
        <v>86</v>
      </c>
      <c r="AF153" s="3" t="s">
        <v>83</v>
      </c>
      <c r="AG153" s="3" t="s">
        <v>83</v>
      </c>
      <c r="AH153" s="3" t="s">
        <v>83</v>
      </c>
      <c r="AI153" s="3" t="s">
        <v>83</v>
      </c>
      <c r="AJ153" s="3" t="s">
        <v>214</v>
      </c>
      <c r="AK153" s="3" t="s">
        <v>214</v>
      </c>
      <c r="AL153" s="3" t="s">
        <v>500</v>
      </c>
      <c r="AM153" s="3" t="s">
        <v>500</v>
      </c>
      <c r="AN153" s="3" t="s">
        <v>179</v>
      </c>
      <c r="AO153" s="3" t="s">
        <v>179</v>
      </c>
      <c r="AP153" s="3" t="s">
        <v>86</v>
      </c>
      <c r="AQ153" s="3" t="s">
        <v>86</v>
      </c>
      <c r="AR153" s="3" t="s">
        <v>83</v>
      </c>
      <c r="AS153" s="3" t="s">
        <v>83</v>
      </c>
      <c r="AT153" s="3" t="s">
        <v>83</v>
      </c>
      <c r="AU153" s="3" t="s">
        <v>83</v>
      </c>
      <c r="AV153" s="8">
        <v>0</v>
      </c>
      <c r="AW153" s="8">
        <v>0</v>
      </c>
      <c r="AX153" s="8">
        <v>0</v>
      </c>
      <c r="AY153" s="8">
        <v>0</v>
      </c>
      <c r="AZ153" s="2"/>
    </row>
    <row r="154" spans="4:52" x14ac:dyDescent="0.2">
      <c r="D154" s="1" t="s">
        <v>1036</v>
      </c>
      <c r="E154" s="3" t="s">
        <v>76</v>
      </c>
      <c r="F154" s="3" t="s">
        <v>1037</v>
      </c>
      <c r="G154" s="3" t="s">
        <v>78</v>
      </c>
      <c r="H154" s="2"/>
      <c r="I154" s="2"/>
      <c r="J154" s="2"/>
      <c r="K154" s="3" t="s">
        <v>79</v>
      </c>
      <c r="L154" s="3" t="s">
        <v>80</v>
      </c>
      <c r="M154" s="6">
        <v>0.81736111111111109</v>
      </c>
      <c r="N154" s="3" t="s">
        <v>1038</v>
      </c>
      <c r="O154" s="2"/>
      <c r="P154" s="3" t="s">
        <v>110</v>
      </c>
      <c r="Q154" s="3" t="s">
        <v>83</v>
      </c>
      <c r="R154" s="3" t="s">
        <v>196</v>
      </c>
      <c r="S154" s="3" t="s">
        <v>83</v>
      </c>
      <c r="T154" s="3" t="s">
        <v>186</v>
      </c>
      <c r="U154" s="3" t="s">
        <v>83</v>
      </c>
      <c r="V154" s="3">
        <f>-(1.31 %)</f>
        <v>-1.3100000000000001E-2</v>
      </c>
      <c r="W154" s="3" t="s">
        <v>86</v>
      </c>
      <c r="X154" s="3" t="s">
        <v>251</v>
      </c>
      <c r="Y154" s="3" t="s">
        <v>83</v>
      </c>
      <c r="Z154" s="3" t="s">
        <v>703</v>
      </c>
      <c r="AA154" s="3" t="s">
        <v>83</v>
      </c>
      <c r="AB154" s="3" t="s">
        <v>186</v>
      </c>
      <c r="AC154" s="3" t="s">
        <v>83</v>
      </c>
      <c r="AD154" s="3" t="s">
        <v>1039</v>
      </c>
      <c r="AE154" s="3" t="s">
        <v>86</v>
      </c>
      <c r="AF154" s="3" t="s">
        <v>101</v>
      </c>
      <c r="AG154" s="3" t="s">
        <v>83</v>
      </c>
      <c r="AH154" s="3" t="s">
        <v>118</v>
      </c>
      <c r="AI154" s="3" t="s">
        <v>83</v>
      </c>
      <c r="AJ154" s="3" t="s">
        <v>451</v>
      </c>
      <c r="AK154" s="3" t="s">
        <v>451</v>
      </c>
      <c r="AL154" s="3" t="s">
        <v>380</v>
      </c>
      <c r="AM154" s="3" t="s">
        <v>380</v>
      </c>
      <c r="AN154" s="3" t="s">
        <v>186</v>
      </c>
      <c r="AO154" s="3" t="s">
        <v>186</v>
      </c>
      <c r="AP154" s="3" t="s">
        <v>86</v>
      </c>
      <c r="AQ154" s="3" t="s">
        <v>86</v>
      </c>
      <c r="AR154" s="3" t="s">
        <v>106</v>
      </c>
      <c r="AS154" s="3" t="s">
        <v>106</v>
      </c>
      <c r="AT154" s="3" t="s">
        <v>139</v>
      </c>
      <c r="AU154" s="3" t="s">
        <v>139</v>
      </c>
      <c r="AV154" s="8">
        <v>7.0000000000000007E-2</v>
      </c>
      <c r="AW154" s="8">
        <v>0.1</v>
      </c>
      <c r="AX154" s="8">
        <v>0.14000000000000001</v>
      </c>
      <c r="AY154" s="8">
        <v>0.55000000000000004</v>
      </c>
      <c r="AZ154" s="2"/>
    </row>
    <row r="155" spans="4:52" x14ac:dyDescent="0.2">
      <c r="D155" s="1" t="s">
        <v>1041</v>
      </c>
      <c r="E155" s="3" t="s">
        <v>76</v>
      </c>
      <c r="F155" s="3" t="s">
        <v>1042</v>
      </c>
      <c r="G155" s="3" t="s">
        <v>89</v>
      </c>
      <c r="H155" s="2"/>
      <c r="I155" s="2"/>
      <c r="J155" s="2"/>
      <c r="K155" s="3" t="s">
        <v>79</v>
      </c>
      <c r="L155" s="3" t="s">
        <v>80</v>
      </c>
      <c r="M155" s="6">
        <v>0.81736111111111109</v>
      </c>
      <c r="N155" s="3" t="s">
        <v>1043</v>
      </c>
      <c r="O155" s="2"/>
      <c r="P155" s="3" t="s">
        <v>669</v>
      </c>
      <c r="Q155" s="3" t="s">
        <v>83</v>
      </c>
      <c r="R155" s="3" t="s">
        <v>896</v>
      </c>
      <c r="S155" s="3" t="s">
        <v>83</v>
      </c>
      <c r="T155" s="3" t="s">
        <v>112</v>
      </c>
      <c r="U155" s="3" t="s">
        <v>83</v>
      </c>
      <c r="V155" s="3" t="s">
        <v>1044</v>
      </c>
      <c r="W155" s="3" t="s">
        <v>86</v>
      </c>
      <c r="X155" s="3" t="s">
        <v>341</v>
      </c>
      <c r="Y155" s="3" t="s">
        <v>83</v>
      </c>
      <c r="Z155" s="3" t="s">
        <v>558</v>
      </c>
      <c r="AA155" s="3" t="s">
        <v>83</v>
      </c>
      <c r="AB155" s="3" t="s">
        <v>121</v>
      </c>
      <c r="AC155" s="3" t="s">
        <v>83</v>
      </c>
      <c r="AD155" s="3" t="s">
        <v>1045</v>
      </c>
      <c r="AE155" s="3" t="s">
        <v>86</v>
      </c>
      <c r="AF155" s="3" t="s">
        <v>101</v>
      </c>
      <c r="AG155" s="3" t="s">
        <v>83</v>
      </c>
      <c r="AH155" s="3" t="s">
        <v>118</v>
      </c>
      <c r="AI155" s="3" t="s">
        <v>83</v>
      </c>
      <c r="AJ155" s="3" t="s">
        <v>425</v>
      </c>
      <c r="AK155" s="3" t="s">
        <v>425</v>
      </c>
      <c r="AL155" s="3" t="s">
        <v>605</v>
      </c>
      <c r="AM155" s="3" t="s">
        <v>605</v>
      </c>
      <c r="AN155" s="3" t="s">
        <v>132</v>
      </c>
      <c r="AO155" s="3" t="s">
        <v>132</v>
      </c>
      <c r="AP155" s="3" t="s">
        <v>86</v>
      </c>
      <c r="AQ155" s="3" t="s">
        <v>86</v>
      </c>
      <c r="AR155" s="3" t="s">
        <v>106</v>
      </c>
      <c r="AS155" s="3" t="s">
        <v>106</v>
      </c>
      <c r="AT155" s="3" t="s">
        <v>107</v>
      </c>
      <c r="AU155" s="3" t="s">
        <v>107</v>
      </c>
      <c r="AV155" s="8">
        <v>0.02</v>
      </c>
      <c r="AW155" s="8">
        <v>0.02</v>
      </c>
      <c r="AX155" s="8">
        <v>0.04</v>
      </c>
      <c r="AY155" s="8">
        <v>0.21</v>
      </c>
      <c r="AZ155" s="2"/>
    </row>
    <row r="156" spans="4:52" x14ac:dyDescent="0.2">
      <c r="D156" s="1" t="s">
        <v>1046</v>
      </c>
      <c r="E156" s="3" t="s">
        <v>76</v>
      </c>
      <c r="F156" s="3" t="s">
        <v>1047</v>
      </c>
      <c r="G156" s="3" t="s">
        <v>89</v>
      </c>
      <c r="H156" s="2"/>
      <c r="I156" s="2"/>
      <c r="J156" s="2"/>
      <c r="K156" s="3" t="s">
        <v>79</v>
      </c>
      <c r="L156" s="3" t="s">
        <v>80</v>
      </c>
      <c r="M156" s="6">
        <v>0.81736111111111109</v>
      </c>
      <c r="N156" s="3" t="s">
        <v>1048</v>
      </c>
      <c r="O156" s="2"/>
      <c r="P156" s="3" t="s">
        <v>93</v>
      </c>
      <c r="Q156" s="3" t="s">
        <v>83</v>
      </c>
      <c r="R156" s="3" t="s">
        <v>244</v>
      </c>
      <c r="S156" s="3" t="s">
        <v>83</v>
      </c>
      <c r="T156" s="3" t="s">
        <v>133</v>
      </c>
      <c r="U156" s="3" t="s">
        <v>83</v>
      </c>
      <c r="V156" s="3" t="s">
        <v>1049</v>
      </c>
      <c r="W156" s="3" t="s">
        <v>86</v>
      </c>
      <c r="X156" s="3" t="s">
        <v>184</v>
      </c>
      <c r="Y156" s="3" t="s">
        <v>83</v>
      </c>
      <c r="Z156" s="3" t="s">
        <v>460</v>
      </c>
      <c r="AA156" s="3" t="s">
        <v>83</v>
      </c>
      <c r="AB156" s="3" t="s">
        <v>186</v>
      </c>
      <c r="AC156" s="3" t="s">
        <v>83</v>
      </c>
      <c r="AD156" s="3" t="s">
        <v>334</v>
      </c>
      <c r="AE156" s="3" t="s">
        <v>86</v>
      </c>
      <c r="AF156" s="3" t="s">
        <v>101</v>
      </c>
      <c r="AG156" s="3" t="s">
        <v>83</v>
      </c>
      <c r="AH156" s="3" t="s">
        <v>118</v>
      </c>
      <c r="AI156" s="3" t="s">
        <v>83</v>
      </c>
      <c r="AJ156" s="3" t="s">
        <v>137</v>
      </c>
      <c r="AK156" s="3" t="s">
        <v>137</v>
      </c>
      <c r="AL156" s="3" t="s">
        <v>284</v>
      </c>
      <c r="AM156" s="3" t="s">
        <v>284</v>
      </c>
      <c r="AN156" s="3" t="s">
        <v>186</v>
      </c>
      <c r="AO156" s="3" t="s">
        <v>186</v>
      </c>
      <c r="AP156" s="3" t="s">
        <v>86</v>
      </c>
      <c r="AQ156" s="3" t="s">
        <v>86</v>
      </c>
      <c r="AR156" s="3" t="s">
        <v>106</v>
      </c>
      <c r="AS156" s="3" t="s">
        <v>106</v>
      </c>
      <c r="AT156" s="3" t="s">
        <v>139</v>
      </c>
      <c r="AU156" s="3" t="s">
        <v>139</v>
      </c>
      <c r="AV156" s="8">
        <v>0.02</v>
      </c>
      <c r="AW156" s="8">
        <v>0.02</v>
      </c>
      <c r="AX156" s="8">
        <v>0.03</v>
      </c>
      <c r="AY156" s="8">
        <v>0.15</v>
      </c>
      <c r="AZ156" s="2"/>
    </row>
    <row r="157" spans="4:52" x14ac:dyDescent="0.2">
      <c r="D157" s="1" t="s">
        <v>1050</v>
      </c>
      <c r="E157" s="3" t="s">
        <v>76</v>
      </c>
      <c r="F157" s="3" t="s">
        <v>564</v>
      </c>
      <c r="G157" s="3" t="s">
        <v>78</v>
      </c>
      <c r="H157" s="2"/>
      <c r="I157" s="2"/>
      <c r="J157" s="2"/>
      <c r="K157" s="3" t="s">
        <v>79</v>
      </c>
      <c r="L157" s="3" t="s">
        <v>80</v>
      </c>
      <c r="M157" s="6">
        <v>0.81736111111111109</v>
      </c>
      <c r="N157" s="3" t="s">
        <v>1051</v>
      </c>
      <c r="O157" s="2"/>
      <c r="P157" s="3" t="s">
        <v>82</v>
      </c>
      <c r="Q157" s="3" t="s">
        <v>83</v>
      </c>
      <c r="R157" s="3" t="s">
        <v>1052</v>
      </c>
      <c r="S157" s="3" t="s">
        <v>83</v>
      </c>
      <c r="T157" s="3" t="s">
        <v>1008</v>
      </c>
      <c r="U157" s="3" t="s">
        <v>83</v>
      </c>
      <c r="V157" s="3" t="s">
        <v>1053</v>
      </c>
      <c r="W157" s="3" t="s">
        <v>86</v>
      </c>
      <c r="X157" s="3" t="s">
        <v>1054</v>
      </c>
      <c r="Y157" s="3" t="s">
        <v>83</v>
      </c>
      <c r="Z157" s="3" t="s">
        <v>1055</v>
      </c>
      <c r="AA157" s="3" t="s">
        <v>83</v>
      </c>
      <c r="AB157" s="3" t="s">
        <v>550</v>
      </c>
      <c r="AC157" s="3" t="s">
        <v>83</v>
      </c>
      <c r="AD157" s="3" t="s">
        <v>1056</v>
      </c>
      <c r="AE157" s="3" t="s">
        <v>86</v>
      </c>
      <c r="AF157" s="3" t="s">
        <v>117</v>
      </c>
      <c r="AG157" s="3" t="s">
        <v>83</v>
      </c>
      <c r="AH157" s="3" t="s">
        <v>156</v>
      </c>
      <c r="AI157" s="3" t="s">
        <v>83</v>
      </c>
      <c r="AJ157" s="3" t="s">
        <v>1057</v>
      </c>
      <c r="AK157" s="3" t="s">
        <v>1057</v>
      </c>
      <c r="AL157" s="3" t="s">
        <v>1058</v>
      </c>
      <c r="AM157" s="3" t="s">
        <v>1058</v>
      </c>
      <c r="AN157" s="3" t="s">
        <v>1059</v>
      </c>
      <c r="AO157" s="3" t="s">
        <v>1059</v>
      </c>
      <c r="AP157" s="3" t="s">
        <v>86</v>
      </c>
      <c r="AQ157" s="3" t="s">
        <v>86</v>
      </c>
      <c r="AR157" s="3" t="s">
        <v>136</v>
      </c>
      <c r="AS157" s="3" t="s">
        <v>136</v>
      </c>
      <c r="AT157" s="3" t="s">
        <v>519</v>
      </c>
      <c r="AU157" s="3" t="s">
        <v>519</v>
      </c>
      <c r="AV157" s="8">
        <v>0.06</v>
      </c>
      <c r="AW157" s="8">
        <v>0.08</v>
      </c>
      <c r="AX157" s="8">
        <v>0.1</v>
      </c>
      <c r="AY157" s="8">
        <v>0.13</v>
      </c>
      <c r="AZ157" s="2"/>
    </row>
    <row r="158" spans="4:52" x14ac:dyDescent="0.2">
      <c r="D158" s="1" t="s">
        <v>317</v>
      </c>
      <c r="E158" s="3" t="s">
        <v>920</v>
      </c>
      <c r="F158" s="3" t="s">
        <v>318</v>
      </c>
      <c r="G158" s="3" t="s">
        <v>78</v>
      </c>
      <c r="H158" s="2"/>
      <c r="I158" s="2"/>
      <c r="J158" s="2"/>
      <c r="K158" s="3" t="s">
        <v>79</v>
      </c>
      <c r="L158" s="3" t="s">
        <v>80</v>
      </c>
      <c r="M158" s="6">
        <v>0.81805555555555554</v>
      </c>
      <c r="N158" s="3" t="s">
        <v>1060</v>
      </c>
      <c r="O158" s="2"/>
      <c r="P158" s="3" t="s">
        <v>83</v>
      </c>
      <c r="Q158" s="3" t="s">
        <v>83</v>
      </c>
      <c r="R158" s="3" t="s">
        <v>83</v>
      </c>
      <c r="S158" s="3" t="s">
        <v>83</v>
      </c>
      <c r="T158" s="3" t="s">
        <v>83</v>
      </c>
      <c r="U158" s="3" t="s">
        <v>83</v>
      </c>
      <c r="V158" s="3" t="s">
        <v>86</v>
      </c>
      <c r="W158" s="3" t="s">
        <v>86</v>
      </c>
      <c r="X158" s="3" t="s">
        <v>103</v>
      </c>
      <c r="Y158" s="3" t="s">
        <v>83</v>
      </c>
      <c r="Z158" s="3" t="s">
        <v>323</v>
      </c>
      <c r="AA158" s="3" t="s">
        <v>83</v>
      </c>
      <c r="AB158" s="3" t="s">
        <v>179</v>
      </c>
      <c r="AC158" s="3" t="s">
        <v>83</v>
      </c>
      <c r="AD158" s="3" t="s">
        <v>1061</v>
      </c>
      <c r="AE158" s="3" t="s">
        <v>86</v>
      </c>
      <c r="AF158" s="3" t="s">
        <v>101</v>
      </c>
      <c r="AG158" s="3" t="s">
        <v>83</v>
      </c>
      <c r="AH158" s="3" t="s">
        <v>156</v>
      </c>
      <c r="AI158" s="3" t="s">
        <v>83</v>
      </c>
      <c r="AJ158" s="3" t="s">
        <v>1062</v>
      </c>
      <c r="AK158" s="3" t="s">
        <v>1062</v>
      </c>
      <c r="AL158" s="3" t="s">
        <v>1063</v>
      </c>
      <c r="AM158" s="3" t="s">
        <v>1063</v>
      </c>
      <c r="AN158" s="3" t="s">
        <v>186</v>
      </c>
      <c r="AO158" s="3" t="s">
        <v>186</v>
      </c>
      <c r="AP158" s="3" t="s">
        <v>86</v>
      </c>
      <c r="AQ158" s="3" t="s">
        <v>86</v>
      </c>
      <c r="AR158" s="3" t="s">
        <v>106</v>
      </c>
      <c r="AS158" s="3" t="s">
        <v>106</v>
      </c>
      <c r="AT158" s="3" t="s">
        <v>519</v>
      </c>
      <c r="AU158" s="3" t="s">
        <v>519</v>
      </c>
      <c r="AV158" s="8">
        <v>0</v>
      </c>
      <c r="AW158" s="8">
        <v>0.01</v>
      </c>
      <c r="AX158" s="8">
        <v>0.03</v>
      </c>
      <c r="AY158" s="8">
        <v>0.17</v>
      </c>
      <c r="AZ158" s="2"/>
    </row>
    <row r="159" spans="4:52" x14ac:dyDescent="0.2">
      <c r="D159" s="1" t="s">
        <v>1064</v>
      </c>
      <c r="E159" s="3" t="s">
        <v>76</v>
      </c>
      <c r="F159" s="3" t="s">
        <v>564</v>
      </c>
      <c r="G159" s="3" t="s">
        <v>78</v>
      </c>
      <c r="H159" s="2"/>
      <c r="I159" s="2"/>
      <c r="J159" s="2"/>
      <c r="K159" s="3" t="s">
        <v>79</v>
      </c>
      <c r="L159" s="3" t="s">
        <v>80</v>
      </c>
      <c r="M159" s="6">
        <v>0.81805555555555554</v>
      </c>
      <c r="N159" s="3" t="s">
        <v>1065</v>
      </c>
      <c r="O159" s="2"/>
      <c r="P159" s="3" t="s">
        <v>110</v>
      </c>
      <c r="Q159" s="3" t="s">
        <v>83</v>
      </c>
      <c r="R159" s="3" t="s">
        <v>1066</v>
      </c>
      <c r="S159" s="3" t="s">
        <v>83</v>
      </c>
      <c r="T159" s="3" t="s">
        <v>721</v>
      </c>
      <c r="U159" s="3" t="s">
        <v>83</v>
      </c>
      <c r="V159" s="3" t="s">
        <v>1067</v>
      </c>
      <c r="W159" s="3" t="s">
        <v>86</v>
      </c>
      <c r="X159" s="3" t="s">
        <v>184</v>
      </c>
      <c r="Y159" s="3" t="s">
        <v>83</v>
      </c>
      <c r="Z159" s="3" t="s">
        <v>150</v>
      </c>
      <c r="AA159" s="3" t="s">
        <v>83</v>
      </c>
      <c r="AB159" s="3" t="s">
        <v>347</v>
      </c>
      <c r="AC159" s="3" t="s">
        <v>83</v>
      </c>
      <c r="AD159" s="3" t="s">
        <v>1068</v>
      </c>
      <c r="AE159" s="3" t="s">
        <v>86</v>
      </c>
      <c r="AF159" s="3" t="s">
        <v>101</v>
      </c>
      <c r="AG159" s="3" t="s">
        <v>83</v>
      </c>
      <c r="AH159" s="3" t="s">
        <v>118</v>
      </c>
      <c r="AI159" s="3" t="s">
        <v>83</v>
      </c>
      <c r="AJ159" s="3" t="s">
        <v>190</v>
      </c>
      <c r="AK159" s="3" t="s">
        <v>190</v>
      </c>
      <c r="AL159" s="3" t="s">
        <v>460</v>
      </c>
      <c r="AM159" s="3" t="s">
        <v>460</v>
      </c>
      <c r="AN159" s="3" t="s">
        <v>392</v>
      </c>
      <c r="AO159" s="3" t="s">
        <v>392</v>
      </c>
      <c r="AP159" s="3" t="s">
        <v>86</v>
      </c>
      <c r="AQ159" s="3" t="s">
        <v>86</v>
      </c>
      <c r="AR159" s="3" t="s">
        <v>106</v>
      </c>
      <c r="AS159" s="3" t="s">
        <v>106</v>
      </c>
      <c r="AT159" s="3" t="s">
        <v>139</v>
      </c>
      <c r="AU159" s="3" t="s">
        <v>139</v>
      </c>
      <c r="AV159" s="8">
        <v>0.02</v>
      </c>
      <c r="AW159" s="8">
        <v>0.02</v>
      </c>
      <c r="AX159" s="8">
        <v>0.04</v>
      </c>
      <c r="AY159" s="8">
        <v>0.21</v>
      </c>
      <c r="AZ159" s="2"/>
    </row>
    <row r="160" spans="4:52" x14ac:dyDescent="0.2">
      <c r="D160" s="1" t="s">
        <v>1070</v>
      </c>
      <c r="E160" s="3" t="s">
        <v>76</v>
      </c>
      <c r="F160" s="3" t="s">
        <v>77</v>
      </c>
      <c r="G160" s="3" t="s">
        <v>89</v>
      </c>
      <c r="H160" s="2"/>
      <c r="I160" s="2"/>
      <c r="J160" s="2"/>
      <c r="K160" s="3" t="s">
        <v>79</v>
      </c>
      <c r="L160" s="3" t="s">
        <v>80</v>
      </c>
      <c r="M160" s="6">
        <v>0.81805555555555554</v>
      </c>
      <c r="N160" s="3" t="s">
        <v>1071</v>
      </c>
      <c r="O160" s="3" t="s">
        <v>92</v>
      </c>
      <c r="P160" s="3" t="s">
        <v>110</v>
      </c>
      <c r="Q160" s="3" t="s">
        <v>83</v>
      </c>
      <c r="R160" s="3" t="s">
        <v>896</v>
      </c>
      <c r="S160" s="3" t="s">
        <v>83</v>
      </c>
      <c r="T160" s="3" t="s">
        <v>133</v>
      </c>
      <c r="U160" s="3" t="s">
        <v>83</v>
      </c>
      <c r="V160" s="3">
        <f>-(0.03 %)</f>
        <v>-2.9999999999999997E-4</v>
      </c>
      <c r="W160" s="3" t="s">
        <v>86</v>
      </c>
      <c r="X160" s="3" t="s">
        <v>332</v>
      </c>
      <c r="Y160" s="3" t="s">
        <v>83</v>
      </c>
      <c r="Z160" s="3" t="s">
        <v>440</v>
      </c>
      <c r="AA160" s="3" t="s">
        <v>83</v>
      </c>
      <c r="AB160" s="3" t="s">
        <v>186</v>
      </c>
      <c r="AC160" s="3" t="s">
        <v>83</v>
      </c>
      <c r="AD160" s="3" t="s">
        <v>86</v>
      </c>
      <c r="AE160" s="3" t="s">
        <v>86</v>
      </c>
      <c r="AF160" s="3" t="s">
        <v>101</v>
      </c>
      <c r="AG160" s="3" t="s">
        <v>83</v>
      </c>
      <c r="AH160" s="3" t="s">
        <v>118</v>
      </c>
      <c r="AI160" s="3" t="s">
        <v>83</v>
      </c>
      <c r="AJ160" s="3" t="s">
        <v>370</v>
      </c>
      <c r="AK160" s="3" t="s">
        <v>370</v>
      </c>
      <c r="AL160" s="3" t="s">
        <v>558</v>
      </c>
      <c r="AM160" s="3" t="s">
        <v>558</v>
      </c>
      <c r="AN160" s="3" t="s">
        <v>186</v>
      </c>
      <c r="AO160" s="3" t="s">
        <v>186</v>
      </c>
      <c r="AP160" s="3" t="s">
        <v>86</v>
      </c>
      <c r="AQ160" s="3" t="s">
        <v>86</v>
      </c>
      <c r="AR160" s="3" t="s">
        <v>106</v>
      </c>
      <c r="AS160" s="3" t="s">
        <v>106</v>
      </c>
      <c r="AT160" s="3" t="s">
        <v>102</v>
      </c>
      <c r="AU160" s="3" t="s">
        <v>102</v>
      </c>
      <c r="AV160" s="8">
        <v>0.03</v>
      </c>
      <c r="AW160" s="8">
        <v>0.05</v>
      </c>
      <c r="AX160" s="8">
        <v>0.08</v>
      </c>
      <c r="AY160" s="8">
        <v>0.27</v>
      </c>
      <c r="AZ160" s="2"/>
    </row>
    <row r="161" spans="4:52" x14ac:dyDescent="0.2">
      <c r="D161" s="1" t="s">
        <v>1072</v>
      </c>
      <c r="E161" s="3" t="s">
        <v>76</v>
      </c>
      <c r="F161" s="3" t="s">
        <v>1073</v>
      </c>
      <c r="G161" s="3" t="s">
        <v>89</v>
      </c>
      <c r="H161" s="2"/>
      <c r="I161" s="2"/>
      <c r="J161" s="2"/>
      <c r="K161" s="3" t="s">
        <v>79</v>
      </c>
      <c r="L161" s="3" t="s">
        <v>80</v>
      </c>
      <c r="M161" s="6">
        <v>0.81805555555555554</v>
      </c>
      <c r="N161" s="3" t="s">
        <v>1074</v>
      </c>
      <c r="O161" s="3" t="s">
        <v>92</v>
      </c>
      <c r="P161" s="3" t="s">
        <v>110</v>
      </c>
      <c r="Q161" s="3" t="s">
        <v>83</v>
      </c>
      <c r="R161" s="3" t="s">
        <v>721</v>
      </c>
      <c r="S161" s="3" t="s">
        <v>83</v>
      </c>
      <c r="T161" s="3" t="s">
        <v>133</v>
      </c>
      <c r="U161" s="3" t="s">
        <v>83</v>
      </c>
      <c r="V161" s="3" t="s">
        <v>1075</v>
      </c>
      <c r="W161" s="3" t="s">
        <v>86</v>
      </c>
      <c r="X161" s="3" t="s">
        <v>671</v>
      </c>
      <c r="Y161" s="3" t="s">
        <v>83</v>
      </c>
      <c r="Z161" s="3" t="s">
        <v>498</v>
      </c>
      <c r="AA161" s="3" t="s">
        <v>83</v>
      </c>
      <c r="AB161" s="3" t="s">
        <v>133</v>
      </c>
      <c r="AC161" s="3" t="s">
        <v>83</v>
      </c>
      <c r="AD161" s="3" t="s">
        <v>1076</v>
      </c>
      <c r="AE161" s="3" t="s">
        <v>86</v>
      </c>
      <c r="AF161" s="3" t="s">
        <v>101</v>
      </c>
      <c r="AG161" s="3" t="s">
        <v>83</v>
      </c>
      <c r="AH161" s="3" t="s">
        <v>118</v>
      </c>
      <c r="AI161" s="3" t="s">
        <v>83</v>
      </c>
      <c r="AJ161" s="3" t="s">
        <v>351</v>
      </c>
      <c r="AK161" s="3" t="s">
        <v>351</v>
      </c>
      <c r="AL161" s="3" t="s">
        <v>356</v>
      </c>
      <c r="AM161" s="3" t="s">
        <v>356</v>
      </c>
      <c r="AN161" s="3" t="s">
        <v>133</v>
      </c>
      <c r="AO161" s="3" t="s">
        <v>133</v>
      </c>
      <c r="AP161" s="3" t="s">
        <v>86</v>
      </c>
      <c r="AQ161" s="3" t="s">
        <v>86</v>
      </c>
      <c r="AR161" s="3" t="s">
        <v>106</v>
      </c>
      <c r="AS161" s="3" t="s">
        <v>106</v>
      </c>
      <c r="AT161" s="3" t="s">
        <v>139</v>
      </c>
      <c r="AU161" s="3" t="s">
        <v>139</v>
      </c>
      <c r="AV161" s="8">
        <v>0.03</v>
      </c>
      <c r="AW161" s="8">
        <v>0.03</v>
      </c>
      <c r="AX161" s="8">
        <v>0.06</v>
      </c>
      <c r="AY161" s="8">
        <v>0.71</v>
      </c>
      <c r="AZ161" s="2"/>
    </row>
    <row r="162" spans="4:52" x14ac:dyDescent="0.2">
      <c r="D162" s="1" t="s">
        <v>1077</v>
      </c>
      <c r="E162" s="3" t="s">
        <v>76</v>
      </c>
      <c r="F162" s="3" t="s">
        <v>88</v>
      </c>
      <c r="G162" s="3" t="s">
        <v>78</v>
      </c>
      <c r="H162" s="2"/>
      <c r="I162" s="2"/>
      <c r="J162" s="2"/>
      <c r="K162" s="3" t="s">
        <v>79</v>
      </c>
      <c r="L162" s="3" t="s">
        <v>80</v>
      </c>
      <c r="M162" s="6">
        <v>0.81805555555555554</v>
      </c>
      <c r="N162" s="3" t="s">
        <v>1078</v>
      </c>
      <c r="O162" s="2"/>
      <c r="P162" s="3" t="s">
        <v>669</v>
      </c>
      <c r="Q162" s="3" t="s">
        <v>208</v>
      </c>
      <c r="R162" s="3" t="s">
        <v>1079</v>
      </c>
      <c r="S162" s="3" t="s">
        <v>284</v>
      </c>
      <c r="T162" s="3" t="s">
        <v>285</v>
      </c>
      <c r="U162" s="3" t="s">
        <v>529</v>
      </c>
      <c r="V162" s="3" t="s">
        <v>1080</v>
      </c>
      <c r="W162" s="3" t="s">
        <v>86</v>
      </c>
      <c r="X162" s="3" t="s">
        <v>451</v>
      </c>
      <c r="Y162" s="3" t="s">
        <v>83</v>
      </c>
      <c r="Z162" s="3" t="s">
        <v>1063</v>
      </c>
      <c r="AA162" s="3" t="s">
        <v>83</v>
      </c>
      <c r="AB162" s="3" t="s">
        <v>383</v>
      </c>
      <c r="AC162" s="3" t="s">
        <v>83</v>
      </c>
      <c r="AD162" s="3" t="s">
        <v>1081</v>
      </c>
      <c r="AE162" s="3" t="s">
        <v>86</v>
      </c>
      <c r="AF162" s="3" t="s">
        <v>101</v>
      </c>
      <c r="AG162" s="3" t="s">
        <v>83</v>
      </c>
      <c r="AH162" s="3" t="s">
        <v>313</v>
      </c>
      <c r="AI162" s="3" t="s">
        <v>83</v>
      </c>
      <c r="AJ162" s="3" t="s">
        <v>167</v>
      </c>
      <c r="AK162" s="3" t="s">
        <v>167</v>
      </c>
      <c r="AL162" s="3" t="s">
        <v>1082</v>
      </c>
      <c r="AM162" s="3" t="s">
        <v>1082</v>
      </c>
      <c r="AN162" s="3" t="s">
        <v>1083</v>
      </c>
      <c r="AO162" s="3" t="s">
        <v>1083</v>
      </c>
      <c r="AP162" s="3" t="s">
        <v>86</v>
      </c>
      <c r="AQ162" s="3" t="s">
        <v>86</v>
      </c>
      <c r="AR162" s="3" t="s">
        <v>106</v>
      </c>
      <c r="AS162" s="3" t="s">
        <v>106</v>
      </c>
      <c r="AT162" s="3" t="s">
        <v>107</v>
      </c>
      <c r="AU162" s="3" t="s">
        <v>107</v>
      </c>
      <c r="AV162" s="8">
        <v>7.0000000000000007E-2</v>
      </c>
      <c r="AW162" s="8">
        <v>0.09</v>
      </c>
      <c r="AX162" s="8">
        <v>0.13</v>
      </c>
      <c r="AY162" s="8">
        <v>0.52</v>
      </c>
      <c r="AZ162" s="2"/>
    </row>
    <row r="163" spans="4:52" x14ac:dyDescent="0.2">
      <c r="D163" s="1" t="s">
        <v>317</v>
      </c>
      <c r="E163" s="3" t="s">
        <v>76</v>
      </c>
      <c r="F163" s="3" t="s">
        <v>318</v>
      </c>
      <c r="G163" s="3" t="s">
        <v>78</v>
      </c>
      <c r="H163" s="2"/>
      <c r="I163" s="2"/>
      <c r="J163" s="2"/>
      <c r="K163" s="3" t="s">
        <v>79</v>
      </c>
      <c r="L163" s="3" t="s">
        <v>80</v>
      </c>
      <c r="M163" s="6">
        <v>0.81874999999999998</v>
      </c>
      <c r="N163" s="3" t="s">
        <v>1086</v>
      </c>
      <c r="O163" s="2"/>
      <c r="P163" s="3" t="s">
        <v>669</v>
      </c>
      <c r="Q163" s="3" t="s">
        <v>83</v>
      </c>
      <c r="R163" s="3" t="s">
        <v>320</v>
      </c>
      <c r="S163" s="3" t="s">
        <v>83</v>
      </c>
      <c r="T163" s="3" t="s">
        <v>186</v>
      </c>
      <c r="U163" s="3" t="s">
        <v>83</v>
      </c>
      <c r="V163" s="3" t="s">
        <v>1087</v>
      </c>
      <c r="W163" s="3" t="s">
        <v>86</v>
      </c>
      <c r="X163" s="3" t="s">
        <v>341</v>
      </c>
      <c r="Y163" s="3" t="s">
        <v>83</v>
      </c>
      <c r="Z163" s="3" t="s">
        <v>323</v>
      </c>
      <c r="AA163" s="3" t="s">
        <v>83</v>
      </c>
      <c r="AB163" s="3" t="s">
        <v>179</v>
      </c>
      <c r="AC163" s="3" t="s">
        <v>83</v>
      </c>
      <c r="AD163" s="3" t="s">
        <v>1088</v>
      </c>
      <c r="AE163" s="3" t="s">
        <v>86</v>
      </c>
      <c r="AF163" s="3" t="s">
        <v>101</v>
      </c>
      <c r="AG163" s="3" t="s">
        <v>83</v>
      </c>
      <c r="AH163" s="3" t="s">
        <v>118</v>
      </c>
      <c r="AI163" s="3" t="s">
        <v>83</v>
      </c>
      <c r="AJ163" s="3" t="s">
        <v>184</v>
      </c>
      <c r="AK163" s="3" t="s">
        <v>184</v>
      </c>
      <c r="AL163" s="3" t="s">
        <v>1063</v>
      </c>
      <c r="AM163" s="3" t="s">
        <v>1063</v>
      </c>
      <c r="AN163" s="3" t="s">
        <v>133</v>
      </c>
      <c r="AO163" s="3" t="s">
        <v>133</v>
      </c>
      <c r="AP163" s="3" t="s">
        <v>86</v>
      </c>
      <c r="AQ163" s="3" t="s">
        <v>86</v>
      </c>
      <c r="AR163" s="3" t="s">
        <v>106</v>
      </c>
      <c r="AS163" s="3" t="s">
        <v>106</v>
      </c>
      <c r="AT163" s="3" t="s">
        <v>139</v>
      </c>
      <c r="AU163" s="3" t="s">
        <v>139</v>
      </c>
      <c r="AV163" s="8">
        <v>0.01</v>
      </c>
      <c r="AW163" s="8">
        <v>0.01</v>
      </c>
      <c r="AX163" s="8">
        <v>0.03</v>
      </c>
      <c r="AY163" s="8">
        <v>0.15</v>
      </c>
      <c r="AZ163" s="2"/>
    </row>
    <row r="164" spans="4:52" x14ac:dyDescent="0.2">
      <c r="D164" s="1" t="s">
        <v>1089</v>
      </c>
      <c r="E164" s="3" t="s">
        <v>76</v>
      </c>
      <c r="F164" s="3" t="s">
        <v>796</v>
      </c>
      <c r="G164" s="3" t="s">
        <v>468</v>
      </c>
      <c r="H164" s="2"/>
      <c r="I164" s="2"/>
      <c r="J164" s="2"/>
      <c r="K164" s="3" t="s">
        <v>79</v>
      </c>
      <c r="L164" s="3" t="s">
        <v>80</v>
      </c>
      <c r="M164" s="6">
        <v>0.81944444444444453</v>
      </c>
      <c r="N164" s="3" t="s">
        <v>1090</v>
      </c>
      <c r="O164" s="3" t="s">
        <v>92</v>
      </c>
      <c r="P164" s="3" t="s">
        <v>370</v>
      </c>
      <c r="Q164" s="3" t="s">
        <v>83</v>
      </c>
      <c r="R164" s="3" t="s">
        <v>1091</v>
      </c>
      <c r="S164" s="3" t="s">
        <v>83</v>
      </c>
      <c r="T164" s="3" t="s">
        <v>186</v>
      </c>
      <c r="U164" s="3" t="s">
        <v>83</v>
      </c>
      <c r="V164" s="3" t="s">
        <v>86</v>
      </c>
      <c r="W164" s="3" t="s">
        <v>86</v>
      </c>
      <c r="X164" s="3" t="s">
        <v>1092</v>
      </c>
      <c r="Y164" s="3" t="s">
        <v>83</v>
      </c>
      <c r="Z164" s="3" t="s">
        <v>1091</v>
      </c>
      <c r="AA164" s="3" t="s">
        <v>83</v>
      </c>
      <c r="AB164" s="3" t="s">
        <v>186</v>
      </c>
      <c r="AC164" s="3" t="s">
        <v>83</v>
      </c>
      <c r="AD164" s="3" t="s">
        <v>1093</v>
      </c>
      <c r="AE164" s="3" t="s">
        <v>86</v>
      </c>
      <c r="AF164" s="3" t="s">
        <v>101</v>
      </c>
      <c r="AG164" s="3" t="s">
        <v>83</v>
      </c>
      <c r="AH164" s="3" t="s">
        <v>407</v>
      </c>
      <c r="AI164" s="3" t="s">
        <v>83</v>
      </c>
      <c r="AJ164" s="3" t="s">
        <v>1094</v>
      </c>
      <c r="AK164" s="3" t="s">
        <v>1094</v>
      </c>
      <c r="AL164" s="3" t="s">
        <v>1091</v>
      </c>
      <c r="AM164" s="3" t="s">
        <v>1091</v>
      </c>
      <c r="AN164" s="3" t="s">
        <v>194</v>
      </c>
      <c r="AO164" s="3" t="s">
        <v>194</v>
      </c>
      <c r="AP164" s="3" t="s">
        <v>86</v>
      </c>
      <c r="AQ164" s="3" t="s">
        <v>86</v>
      </c>
      <c r="AR164" s="3" t="s">
        <v>106</v>
      </c>
      <c r="AS164" s="3" t="s">
        <v>106</v>
      </c>
      <c r="AT164" s="3" t="s">
        <v>107</v>
      </c>
      <c r="AU164" s="3" t="s">
        <v>107</v>
      </c>
      <c r="AV164" s="8">
        <v>0.02</v>
      </c>
      <c r="AW164" s="8">
        <v>0.03</v>
      </c>
      <c r="AX164" s="8">
        <v>7.0000000000000007E-2</v>
      </c>
      <c r="AY164" s="8">
        <v>0.38</v>
      </c>
      <c r="AZ164" s="2"/>
    </row>
    <row r="165" spans="4:52" x14ac:dyDescent="0.2">
      <c r="D165" s="1" t="s">
        <v>1096</v>
      </c>
      <c r="E165" s="3" t="s">
        <v>76</v>
      </c>
      <c r="F165" s="3" t="s">
        <v>1097</v>
      </c>
      <c r="G165" s="3" t="s">
        <v>78</v>
      </c>
      <c r="H165" s="2"/>
      <c r="I165" s="2"/>
      <c r="J165" s="2"/>
      <c r="K165" s="3" t="s">
        <v>79</v>
      </c>
      <c r="L165" s="3" t="s">
        <v>80</v>
      </c>
      <c r="M165" s="6">
        <v>0.81944444444444453</v>
      </c>
      <c r="N165" s="3" t="s">
        <v>1098</v>
      </c>
      <c r="O165" s="2"/>
      <c r="P165" s="3" t="s">
        <v>669</v>
      </c>
      <c r="Q165" s="3" t="s">
        <v>83</v>
      </c>
      <c r="R165" s="3" t="s">
        <v>776</v>
      </c>
      <c r="S165" s="3" t="s">
        <v>83</v>
      </c>
      <c r="T165" s="3" t="s">
        <v>441</v>
      </c>
      <c r="U165" s="3" t="s">
        <v>83</v>
      </c>
      <c r="V165" s="3" t="s">
        <v>86</v>
      </c>
      <c r="W165" s="3" t="s">
        <v>86</v>
      </c>
      <c r="X165" s="3" t="s">
        <v>283</v>
      </c>
      <c r="Y165" s="3" t="s">
        <v>83</v>
      </c>
      <c r="Z165" s="3" t="s">
        <v>224</v>
      </c>
      <c r="AA165" s="3" t="s">
        <v>83</v>
      </c>
      <c r="AB165" s="3" t="s">
        <v>133</v>
      </c>
      <c r="AC165" s="3" t="s">
        <v>83</v>
      </c>
      <c r="AD165" s="3" t="s">
        <v>86</v>
      </c>
      <c r="AE165" s="3" t="s">
        <v>86</v>
      </c>
      <c r="AF165" s="3" t="s">
        <v>101</v>
      </c>
      <c r="AG165" s="3" t="s">
        <v>83</v>
      </c>
      <c r="AH165" s="3" t="s">
        <v>407</v>
      </c>
      <c r="AI165" s="3" t="s">
        <v>83</v>
      </c>
      <c r="AJ165" s="3" t="s">
        <v>546</v>
      </c>
      <c r="AK165" s="3" t="s">
        <v>546</v>
      </c>
      <c r="AL165" s="3" t="s">
        <v>963</v>
      </c>
      <c r="AM165" s="3" t="s">
        <v>963</v>
      </c>
      <c r="AN165" s="3" t="s">
        <v>112</v>
      </c>
      <c r="AO165" s="3" t="s">
        <v>112</v>
      </c>
      <c r="AP165" s="3" t="s">
        <v>86</v>
      </c>
      <c r="AQ165" s="3" t="s">
        <v>86</v>
      </c>
      <c r="AR165" s="3" t="s">
        <v>106</v>
      </c>
      <c r="AS165" s="3" t="s">
        <v>106</v>
      </c>
      <c r="AT165" s="3" t="s">
        <v>107</v>
      </c>
      <c r="AU165" s="3" t="s">
        <v>107</v>
      </c>
      <c r="AV165" s="8">
        <v>0</v>
      </c>
      <c r="AW165" s="8">
        <v>0</v>
      </c>
      <c r="AX165" s="8">
        <v>0.01</v>
      </c>
      <c r="AY165" s="8">
        <v>0.16</v>
      </c>
      <c r="AZ165" s="2"/>
    </row>
    <row r="166" spans="4:52" x14ac:dyDescent="0.2">
      <c r="D166" s="1" t="s">
        <v>1099</v>
      </c>
      <c r="E166" s="3" t="s">
        <v>76</v>
      </c>
      <c r="F166" s="3" t="s">
        <v>77</v>
      </c>
      <c r="G166" s="3" t="s">
        <v>78</v>
      </c>
      <c r="H166" s="2"/>
      <c r="I166" s="2"/>
      <c r="J166" s="2"/>
      <c r="K166" s="3" t="s">
        <v>79</v>
      </c>
      <c r="L166" s="3" t="s">
        <v>80</v>
      </c>
      <c r="M166" s="6">
        <v>0.81944444444444453</v>
      </c>
      <c r="N166" s="3" t="s">
        <v>1100</v>
      </c>
      <c r="O166" s="2"/>
      <c r="P166" s="3" t="s">
        <v>110</v>
      </c>
      <c r="Q166" s="3" t="s">
        <v>83</v>
      </c>
      <c r="R166" s="3" t="s">
        <v>297</v>
      </c>
      <c r="S166" s="3" t="s">
        <v>83</v>
      </c>
      <c r="T166" s="3" t="s">
        <v>186</v>
      </c>
      <c r="U166" s="3" t="s">
        <v>83</v>
      </c>
      <c r="V166" s="3" t="s">
        <v>86</v>
      </c>
      <c r="W166" s="3" t="s">
        <v>86</v>
      </c>
      <c r="X166" s="3" t="s">
        <v>184</v>
      </c>
      <c r="Y166" s="3" t="s">
        <v>83</v>
      </c>
      <c r="Z166" s="3" t="s">
        <v>281</v>
      </c>
      <c r="AA166" s="3" t="s">
        <v>83</v>
      </c>
      <c r="AB166" s="3" t="s">
        <v>179</v>
      </c>
      <c r="AC166" s="3" t="s">
        <v>83</v>
      </c>
      <c r="AD166" s="3" t="s">
        <v>86</v>
      </c>
      <c r="AE166" s="3" t="s">
        <v>86</v>
      </c>
      <c r="AF166" s="3" t="s">
        <v>101</v>
      </c>
      <c r="AG166" s="3" t="s">
        <v>83</v>
      </c>
      <c r="AH166" s="3" t="s">
        <v>118</v>
      </c>
      <c r="AI166" s="3" t="s">
        <v>83</v>
      </c>
      <c r="AJ166" s="3" t="s">
        <v>207</v>
      </c>
      <c r="AK166" s="3" t="s">
        <v>207</v>
      </c>
      <c r="AL166" s="3" t="s">
        <v>297</v>
      </c>
      <c r="AM166" s="3" t="s">
        <v>297</v>
      </c>
      <c r="AN166" s="3" t="s">
        <v>179</v>
      </c>
      <c r="AO166" s="3" t="s">
        <v>179</v>
      </c>
      <c r="AP166" s="3" t="s">
        <v>86</v>
      </c>
      <c r="AQ166" s="3" t="s">
        <v>86</v>
      </c>
      <c r="AR166" s="3" t="s">
        <v>106</v>
      </c>
      <c r="AS166" s="3" t="s">
        <v>106</v>
      </c>
      <c r="AT166" s="3" t="s">
        <v>107</v>
      </c>
      <c r="AU166" s="3" t="s">
        <v>107</v>
      </c>
      <c r="AV166" s="8">
        <v>0.02</v>
      </c>
      <c r="AW166" s="8">
        <v>0.02</v>
      </c>
      <c r="AX166" s="8">
        <v>0.04</v>
      </c>
      <c r="AY166" s="8">
        <v>0.24</v>
      </c>
      <c r="AZ166" s="2"/>
    </row>
    <row r="167" spans="4:52" x14ac:dyDescent="0.2">
      <c r="D167" s="1" t="s">
        <v>1102</v>
      </c>
      <c r="E167" s="3" t="s">
        <v>76</v>
      </c>
      <c r="F167" s="3" t="s">
        <v>1103</v>
      </c>
      <c r="G167" s="3" t="s">
        <v>78</v>
      </c>
      <c r="H167" s="2"/>
      <c r="I167" s="2"/>
      <c r="J167" s="2"/>
      <c r="K167" s="3" t="s">
        <v>79</v>
      </c>
      <c r="L167" s="3" t="s">
        <v>80</v>
      </c>
      <c r="M167" s="6">
        <v>0.82013888888888886</v>
      </c>
      <c r="N167" s="3" t="s">
        <v>1104</v>
      </c>
      <c r="O167" s="2"/>
      <c r="P167" s="3" t="s">
        <v>370</v>
      </c>
      <c r="Q167" s="3" t="s">
        <v>83</v>
      </c>
      <c r="R167" s="3" t="s">
        <v>388</v>
      </c>
      <c r="S167" s="3" t="s">
        <v>83</v>
      </c>
      <c r="T167" s="3" t="s">
        <v>426</v>
      </c>
      <c r="U167" s="3" t="s">
        <v>83</v>
      </c>
      <c r="V167" s="3" t="s">
        <v>1105</v>
      </c>
      <c r="W167" s="3" t="s">
        <v>86</v>
      </c>
      <c r="X167" s="3" t="s">
        <v>1106</v>
      </c>
      <c r="Y167" s="3" t="s">
        <v>83</v>
      </c>
      <c r="Z167" s="3" t="s">
        <v>703</v>
      </c>
      <c r="AA167" s="3" t="s">
        <v>83</v>
      </c>
      <c r="AB167" s="3" t="s">
        <v>151</v>
      </c>
      <c r="AC167" s="3" t="s">
        <v>83</v>
      </c>
      <c r="AD167" s="3" t="s">
        <v>1107</v>
      </c>
      <c r="AE167" s="3" t="s">
        <v>86</v>
      </c>
      <c r="AF167" s="3" t="s">
        <v>117</v>
      </c>
      <c r="AG167" s="3" t="s">
        <v>83</v>
      </c>
      <c r="AH167" s="3" t="s">
        <v>118</v>
      </c>
      <c r="AI167" s="3" t="s">
        <v>83</v>
      </c>
      <c r="AJ167" s="3" t="s">
        <v>764</v>
      </c>
      <c r="AK167" s="3" t="s">
        <v>764</v>
      </c>
      <c r="AL167" s="3" t="s">
        <v>281</v>
      </c>
      <c r="AM167" s="3" t="s">
        <v>281</v>
      </c>
      <c r="AN167" s="3" t="s">
        <v>426</v>
      </c>
      <c r="AO167" s="3" t="s">
        <v>426</v>
      </c>
      <c r="AP167" s="3" t="s">
        <v>86</v>
      </c>
      <c r="AQ167" s="3" t="s">
        <v>86</v>
      </c>
      <c r="AR167" s="3" t="s">
        <v>106</v>
      </c>
      <c r="AS167" s="3" t="s">
        <v>106</v>
      </c>
      <c r="AT167" s="3" t="s">
        <v>107</v>
      </c>
      <c r="AU167" s="3" t="s">
        <v>107</v>
      </c>
      <c r="AV167" s="8">
        <v>7.0000000000000007E-2</v>
      </c>
      <c r="AW167" s="8">
        <v>7.0000000000000007E-2</v>
      </c>
      <c r="AX167" s="8">
        <v>0.09</v>
      </c>
      <c r="AY167" s="8">
        <v>0.1</v>
      </c>
      <c r="AZ167" s="2"/>
    </row>
    <row r="168" spans="4:52" x14ac:dyDescent="0.2">
      <c r="D168" s="1" t="s">
        <v>1108</v>
      </c>
      <c r="E168" s="3" t="s">
        <v>76</v>
      </c>
      <c r="F168" s="3" t="s">
        <v>1109</v>
      </c>
      <c r="G168" s="3" t="s">
        <v>78</v>
      </c>
      <c r="H168" s="2"/>
      <c r="I168" s="2"/>
      <c r="J168" s="2"/>
      <c r="K168" s="3" t="s">
        <v>79</v>
      </c>
      <c r="L168" s="3" t="s">
        <v>80</v>
      </c>
      <c r="M168" s="6">
        <v>0.8208333333333333</v>
      </c>
      <c r="N168" s="3" t="s">
        <v>1110</v>
      </c>
      <c r="O168" s="2"/>
      <c r="P168" s="3" t="s">
        <v>1111</v>
      </c>
      <c r="Q168" s="3" t="s">
        <v>83</v>
      </c>
      <c r="R168" s="3" t="s">
        <v>1112</v>
      </c>
      <c r="S168" s="3" t="s">
        <v>83</v>
      </c>
      <c r="T168" s="3" t="s">
        <v>490</v>
      </c>
      <c r="U168" s="3" t="s">
        <v>83</v>
      </c>
      <c r="V168" s="3" t="s">
        <v>1113</v>
      </c>
      <c r="W168" s="3" t="s">
        <v>86</v>
      </c>
      <c r="X168" s="3" t="s">
        <v>137</v>
      </c>
      <c r="Y168" s="3" t="s">
        <v>1114</v>
      </c>
      <c r="Z168" s="3" t="s">
        <v>1115</v>
      </c>
      <c r="AA168" s="3" t="s">
        <v>1116</v>
      </c>
      <c r="AB168" s="3" t="s">
        <v>516</v>
      </c>
      <c r="AC168" s="3" t="s">
        <v>976</v>
      </c>
      <c r="AD168" s="3" t="s">
        <v>1117</v>
      </c>
      <c r="AE168" s="3" t="s">
        <v>1118</v>
      </c>
      <c r="AF168" s="3" t="s">
        <v>101</v>
      </c>
      <c r="AG168" s="3" t="s">
        <v>83</v>
      </c>
      <c r="AH168" s="3" t="s">
        <v>102</v>
      </c>
      <c r="AI168" s="3" t="s">
        <v>102</v>
      </c>
      <c r="AJ168" s="3" t="s">
        <v>764</v>
      </c>
      <c r="AK168" s="3" t="s">
        <v>764</v>
      </c>
      <c r="AL168" s="3" t="s">
        <v>1119</v>
      </c>
      <c r="AM168" s="3" t="s">
        <v>1119</v>
      </c>
      <c r="AN168" s="3" t="s">
        <v>1120</v>
      </c>
      <c r="AO168" s="3" t="s">
        <v>1120</v>
      </c>
      <c r="AP168" s="3" t="s">
        <v>86</v>
      </c>
      <c r="AQ168" s="3" t="s">
        <v>86</v>
      </c>
      <c r="AR168" s="3" t="s">
        <v>106</v>
      </c>
      <c r="AS168" s="3" t="s">
        <v>106</v>
      </c>
      <c r="AT168" s="3" t="s">
        <v>519</v>
      </c>
      <c r="AU168" s="3" t="s">
        <v>519</v>
      </c>
      <c r="AV168" s="8">
        <v>0.09</v>
      </c>
      <c r="AW168" s="8">
        <v>0.09</v>
      </c>
      <c r="AX168" s="8">
        <v>0.11</v>
      </c>
      <c r="AY168" s="8">
        <v>0.13</v>
      </c>
      <c r="AZ168" s="2"/>
    </row>
    <row r="169" spans="4:52" x14ac:dyDescent="0.2">
      <c r="D169" s="1" t="s">
        <v>1122</v>
      </c>
      <c r="E169" s="3" t="s">
        <v>76</v>
      </c>
      <c r="F169" s="3" t="s">
        <v>1123</v>
      </c>
      <c r="G169" s="3" t="s">
        <v>89</v>
      </c>
      <c r="H169" s="2"/>
      <c r="I169" s="2"/>
      <c r="J169" s="2"/>
      <c r="K169" s="3" t="s">
        <v>79</v>
      </c>
      <c r="L169" s="3" t="s">
        <v>80</v>
      </c>
      <c r="M169" s="6">
        <v>0.8208333333333333</v>
      </c>
      <c r="N169" s="3" t="s">
        <v>1124</v>
      </c>
      <c r="O169" s="2"/>
      <c r="P169" s="3" t="s">
        <v>669</v>
      </c>
      <c r="Q169" s="3" t="s">
        <v>83</v>
      </c>
      <c r="R169" s="3" t="s">
        <v>460</v>
      </c>
      <c r="S169" s="3" t="s">
        <v>83</v>
      </c>
      <c r="T169" s="3" t="s">
        <v>151</v>
      </c>
      <c r="U169" s="3" t="s">
        <v>83</v>
      </c>
      <c r="V169" s="3" t="s">
        <v>1125</v>
      </c>
      <c r="W169" s="3" t="s">
        <v>86</v>
      </c>
      <c r="X169" s="3" t="s">
        <v>1028</v>
      </c>
      <c r="Y169" s="3" t="s">
        <v>83</v>
      </c>
      <c r="Z169" s="3" t="s">
        <v>244</v>
      </c>
      <c r="AA169" s="3" t="s">
        <v>83</v>
      </c>
      <c r="AB169" s="3" t="s">
        <v>529</v>
      </c>
      <c r="AC169" s="3" t="s">
        <v>83</v>
      </c>
      <c r="AD169" s="3" t="s">
        <v>1126</v>
      </c>
      <c r="AE169" s="3" t="s">
        <v>86</v>
      </c>
      <c r="AF169" s="3" t="s">
        <v>290</v>
      </c>
      <c r="AG169" s="3" t="s">
        <v>83</v>
      </c>
      <c r="AH169" s="3" t="s">
        <v>432</v>
      </c>
      <c r="AI169" s="3" t="s">
        <v>83</v>
      </c>
      <c r="AJ169" s="3" t="s">
        <v>492</v>
      </c>
      <c r="AK169" s="3" t="s">
        <v>492</v>
      </c>
      <c r="AL169" s="3" t="s">
        <v>297</v>
      </c>
      <c r="AM169" s="3" t="s">
        <v>297</v>
      </c>
      <c r="AN169" s="3" t="s">
        <v>158</v>
      </c>
      <c r="AO169" s="3" t="s">
        <v>158</v>
      </c>
      <c r="AP169" s="3" t="s">
        <v>86</v>
      </c>
      <c r="AQ169" s="3" t="s">
        <v>86</v>
      </c>
      <c r="AR169" s="3" t="s">
        <v>106</v>
      </c>
      <c r="AS169" s="3" t="s">
        <v>106</v>
      </c>
      <c r="AT169" s="3" t="s">
        <v>139</v>
      </c>
      <c r="AU169" s="3" t="s">
        <v>139</v>
      </c>
      <c r="AV169" s="8">
        <v>0.03</v>
      </c>
      <c r="AW169" s="8">
        <v>0.04</v>
      </c>
      <c r="AX169" s="8">
        <v>7.0000000000000007E-2</v>
      </c>
      <c r="AY169" s="8">
        <v>0.72</v>
      </c>
      <c r="AZ169" s="2"/>
    </row>
    <row r="170" spans="4:52" x14ac:dyDescent="0.2">
      <c r="D170" s="1" t="s">
        <v>1130</v>
      </c>
      <c r="E170" s="3" t="s">
        <v>76</v>
      </c>
      <c r="F170" s="3" t="s">
        <v>1131</v>
      </c>
      <c r="G170" s="3" t="s">
        <v>89</v>
      </c>
      <c r="H170" s="2"/>
      <c r="I170" s="2"/>
      <c r="J170" s="2"/>
      <c r="K170" s="3" t="s">
        <v>79</v>
      </c>
      <c r="L170" s="3" t="s">
        <v>80</v>
      </c>
      <c r="M170" s="6">
        <v>0.82152777777777775</v>
      </c>
      <c r="N170" s="3" t="s">
        <v>1132</v>
      </c>
      <c r="O170" s="2"/>
      <c r="P170" s="3" t="s">
        <v>669</v>
      </c>
      <c r="Q170" s="3" t="s">
        <v>83</v>
      </c>
      <c r="R170" s="3" t="s">
        <v>1133</v>
      </c>
      <c r="S170" s="3" t="s">
        <v>83</v>
      </c>
      <c r="T170" s="3" t="s">
        <v>630</v>
      </c>
      <c r="U170" s="3" t="s">
        <v>83</v>
      </c>
      <c r="V170" s="3" t="s">
        <v>1134</v>
      </c>
      <c r="W170" s="3" t="s">
        <v>86</v>
      </c>
      <c r="X170" s="3" t="s">
        <v>315</v>
      </c>
      <c r="Y170" s="3" t="s">
        <v>83</v>
      </c>
      <c r="Z170" s="3" t="s">
        <v>223</v>
      </c>
      <c r="AA170" s="3" t="s">
        <v>83</v>
      </c>
      <c r="AB170" s="3" t="s">
        <v>333</v>
      </c>
      <c r="AC170" s="3" t="s">
        <v>83</v>
      </c>
      <c r="AD170" s="3" t="s">
        <v>1135</v>
      </c>
      <c r="AE170" s="3" t="s">
        <v>86</v>
      </c>
      <c r="AF170" s="3" t="s">
        <v>101</v>
      </c>
      <c r="AG170" s="3" t="s">
        <v>83</v>
      </c>
      <c r="AH170" s="3" t="s">
        <v>118</v>
      </c>
      <c r="AI170" s="3" t="s">
        <v>83</v>
      </c>
      <c r="AJ170" s="3" t="s">
        <v>492</v>
      </c>
      <c r="AK170" s="3" t="s">
        <v>492</v>
      </c>
      <c r="AL170" s="3" t="s">
        <v>1136</v>
      </c>
      <c r="AM170" s="3" t="s">
        <v>1136</v>
      </c>
      <c r="AN170" s="3" t="s">
        <v>196</v>
      </c>
      <c r="AO170" s="3" t="s">
        <v>196</v>
      </c>
      <c r="AP170" s="3" t="s">
        <v>86</v>
      </c>
      <c r="AQ170" s="3" t="s">
        <v>86</v>
      </c>
      <c r="AR170" s="3" t="s">
        <v>106</v>
      </c>
      <c r="AS170" s="3" t="s">
        <v>106</v>
      </c>
      <c r="AT170" s="3" t="s">
        <v>107</v>
      </c>
      <c r="AU170" s="3" t="s">
        <v>107</v>
      </c>
      <c r="AV170" s="8">
        <v>0.01</v>
      </c>
      <c r="AW170" s="8">
        <v>0.02</v>
      </c>
      <c r="AX170" s="8">
        <v>0.03</v>
      </c>
      <c r="AY170" s="8">
        <v>0.19</v>
      </c>
      <c r="AZ170" s="2"/>
    </row>
    <row r="171" spans="4:52" x14ac:dyDescent="0.2">
      <c r="D171" s="1" t="s">
        <v>1139</v>
      </c>
      <c r="E171" s="3" t="s">
        <v>76</v>
      </c>
      <c r="F171" s="3" t="s">
        <v>1140</v>
      </c>
      <c r="G171" s="3" t="s">
        <v>130</v>
      </c>
      <c r="H171" s="2"/>
      <c r="I171" s="2"/>
      <c r="J171" s="2"/>
      <c r="K171" s="3" t="s">
        <v>79</v>
      </c>
      <c r="L171" s="3" t="s">
        <v>80</v>
      </c>
      <c r="M171" s="6">
        <v>0.8222222222222223</v>
      </c>
      <c r="N171" s="3" t="s">
        <v>1141</v>
      </c>
      <c r="O171" s="3" t="s">
        <v>92</v>
      </c>
      <c r="P171" s="3" t="s">
        <v>669</v>
      </c>
      <c r="Q171" s="3" t="s">
        <v>83</v>
      </c>
      <c r="R171" s="3" t="s">
        <v>446</v>
      </c>
      <c r="S171" s="3" t="s">
        <v>83</v>
      </c>
      <c r="T171" s="3" t="s">
        <v>179</v>
      </c>
      <c r="U171" s="3" t="s">
        <v>83</v>
      </c>
      <c r="V171" s="3">
        <f>-(0.39 %)</f>
        <v>-3.9000000000000003E-3</v>
      </c>
      <c r="W171" s="3" t="s">
        <v>86</v>
      </c>
      <c r="X171" s="3" t="s">
        <v>1142</v>
      </c>
      <c r="Y171" s="3" t="s">
        <v>83</v>
      </c>
      <c r="Z171" s="3" t="s">
        <v>297</v>
      </c>
      <c r="AA171" s="3" t="s">
        <v>83</v>
      </c>
      <c r="AB171" s="3" t="s">
        <v>186</v>
      </c>
      <c r="AC171" s="3" t="s">
        <v>83</v>
      </c>
      <c r="AD171" s="3">
        <f>-(0.21 %)</f>
        <v>-2.0999999999999999E-3</v>
      </c>
      <c r="AE171" s="3" t="s">
        <v>86</v>
      </c>
      <c r="AF171" s="3" t="s">
        <v>101</v>
      </c>
      <c r="AG171" s="3" t="s">
        <v>83</v>
      </c>
      <c r="AH171" s="3" t="s">
        <v>118</v>
      </c>
      <c r="AI171" s="3" t="s">
        <v>83</v>
      </c>
      <c r="AJ171" s="3" t="s">
        <v>248</v>
      </c>
      <c r="AK171" s="3" t="s">
        <v>248</v>
      </c>
      <c r="AL171" s="3" t="s">
        <v>747</v>
      </c>
      <c r="AM171" s="3" t="s">
        <v>747</v>
      </c>
      <c r="AN171" s="3" t="s">
        <v>179</v>
      </c>
      <c r="AO171" s="3" t="s">
        <v>179</v>
      </c>
      <c r="AP171" s="3" t="s">
        <v>86</v>
      </c>
      <c r="AQ171" s="3" t="s">
        <v>86</v>
      </c>
      <c r="AR171" s="3" t="s">
        <v>106</v>
      </c>
      <c r="AS171" s="3" t="s">
        <v>106</v>
      </c>
      <c r="AT171" s="3" t="s">
        <v>139</v>
      </c>
      <c r="AU171" s="3" t="s">
        <v>139</v>
      </c>
      <c r="AV171" s="8">
        <v>0</v>
      </c>
      <c r="AW171" s="8">
        <v>0.01</v>
      </c>
      <c r="AX171" s="8">
        <v>0.05</v>
      </c>
      <c r="AY171" s="8">
        <v>0.12</v>
      </c>
      <c r="AZ171" s="2"/>
    </row>
    <row r="172" spans="4:52" x14ac:dyDescent="0.2">
      <c r="D172" s="1" t="s">
        <v>1143</v>
      </c>
      <c r="E172" s="3" t="s">
        <v>76</v>
      </c>
      <c r="F172" s="3" t="s">
        <v>1144</v>
      </c>
      <c r="G172" s="3" t="s">
        <v>130</v>
      </c>
      <c r="H172" s="2"/>
      <c r="I172" s="2"/>
      <c r="J172" s="2"/>
      <c r="K172" s="3" t="s">
        <v>79</v>
      </c>
      <c r="L172" s="3" t="s">
        <v>80</v>
      </c>
      <c r="M172" s="6">
        <v>0.8222222222222223</v>
      </c>
      <c r="N172" s="3" t="s">
        <v>1145</v>
      </c>
      <c r="O172" s="3" t="s">
        <v>92</v>
      </c>
      <c r="P172" s="3" t="s">
        <v>412</v>
      </c>
      <c r="Q172" s="3" t="s">
        <v>83</v>
      </c>
      <c r="R172" s="3" t="s">
        <v>677</v>
      </c>
      <c r="S172" s="3" t="s">
        <v>83</v>
      </c>
      <c r="T172" s="3" t="s">
        <v>186</v>
      </c>
      <c r="U172" s="3" t="s">
        <v>83</v>
      </c>
      <c r="V172" s="3" t="s">
        <v>1146</v>
      </c>
      <c r="W172" s="3" t="s">
        <v>86</v>
      </c>
      <c r="X172" s="3" t="s">
        <v>1147</v>
      </c>
      <c r="Y172" s="3" t="s">
        <v>83</v>
      </c>
      <c r="Z172" s="3" t="s">
        <v>550</v>
      </c>
      <c r="AA172" s="3" t="s">
        <v>83</v>
      </c>
      <c r="AB172" s="3" t="s">
        <v>133</v>
      </c>
      <c r="AC172" s="3" t="s">
        <v>83</v>
      </c>
      <c r="AD172" s="3" t="s">
        <v>1148</v>
      </c>
      <c r="AE172" s="3" t="s">
        <v>86</v>
      </c>
      <c r="AF172" s="3" t="s">
        <v>117</v>
      </c>
      <c r="AG172" s="3" t="s">
        <v>83</v>
      </c>
      <c r="AH172" s="3" t="s">
        <v>118</v>
      </c>
      <c r="AI172" s="3" t="s">
        <v>83</v>
      </c>
      <c r="AJ172" s="3" t="s">
        <v>93</v>
      </c>
      <c r="AK172" s="3" t="s">
        <v>93</v>
      </c>
      <c r="AL172" s="3" t="s">
        <v>120</v>
      </c>
      <c r="AM172" s="3" t="s">
        <v>120</v>
      </c>
      <c r="AN172" s="3" t="s">
        <v>818</v>
      </c>
      <c r="AO172" s="3" t="s">
        <v>818</v>
      </c>
      <c r="AP172" s="3" t="s">
        <v>86</v>
      </c>
      <c r="AQ172" s="3" t="s">
        <v>86</v>
      </c>
      <c r="AR172" s="3" t="s">
        <v>106</v>
      </c>
      <c r="AS172" s="3" t="s">
        <v>106</v>
      </c>
      <c r="AT172" s="3" t="s">
        <v>102</v>
      </c>
      <c r="AU172" s="3" t="s">
        <v>102</v>
      </c>
      <c r="AV172" s="8">
        <v>0.03</v>
      </c>
      <c r="AW172" s="8">
        <v>0.03</v>
      </c>
      <c r="AX172" s="8">
        <v>0.05</v>
      </c>
      <c r="AY172" s="8">
        <v>0.1</v>
      </c>
      <c r="AZ172" s="2"/>
    </row>
    <row r="173" spans="4:52" x14ac:dyDescent="0.2">
      <c r="D173" s="1" t="s">
        <v>1150</v>
      </c>
      <c r="E173" s="3" t="s">
        <v>76</v>
      </c>
      <c r="F173" s="3" t="s">
        <v>1151</v>
      </c>
      <c r="G173" s="3" t="s">
        <v>89</v>
      </c>
      <c r="H173" s="2"/>
      <c r="I173" s="2"/>
      <c r="J173" s="2"/>
      <c r="K173" s="3" t="s">
        <v>79</v>
      </c>
      <c r="L173" s="3" t="s">
        <v>80</v>
      </c>
      <c r="M173" s="6">
        <v>0.82291666666666663</v>
      </c>
      <c r="N173" s="3" t="s">
        <v>1152</v>
      </c>
      <c r="O173" s="2"/>
      <c r="P173" s="3" t="s">
        <v>669</v>
      </c>
      <c r="Q173" s="3" t="s">
        <v>83</v>
      </c>
      <c r="R173" s="3" t="s">
        <v>216</v>
      </c>
      <c r="S173" s="3" t="s">
        <v>83</v>
      </c>
      <c r="T173" s="3" t="s">
        <v>186</v>
      </c>
      <c r="U173" s="3" t="s">
        <v>83</v>
      </c>
      <c r="V173" s="3">
        <f>-(0.67 %)</f>
        <v>-6.7000000000000002E-3</v>
      </c>
      <c r="W173" s="3" t="s">
        <v>86</v>
      </c>
      <c r="X173" s="3" t="s">
        <v>165</v>
      </c>
      <c r="Y173" s="3" t="s">
        <v>83</v>
      </c>
      <c r="Z173" s="3" t="s">
        <v>609</v>
      </c>
      <c r="AA173" s="3" t="s">
        <v>83</v>
      </c>
      <c r="AB173" s="3" t="s">
        <v>194</v>
      </c>
      <c r="AC173" s="3" t="s">
        <v>83</v>
      </c>
      <c r="AD173" s="3" t="s">
        <v>1153</v>
      </c>
      <c r="AE173" s="3" t="s">
        <v>86</v>
      </c>
      <c r="AF173" s="3" t="s">
        <v>101</v>
      </c>
      <c r="AG173" s="3" t="s">
        <v>83</v>
      </c>
      <c r="AH173" s="3" t="s">
        <v>313</v>
      </c>
      <c r="AI173" s="3" t="s">
        <v>83</v>
      </c>
      <c r="AJ173" s="3" t="s">
        <v>103</v>
      </c>
      <c r="AK173" s="3" t="s">
        <v>103</v>
      </c>
      <c r="AL173" s="3" t="s">
        <v>216</v>
      </c>
      <c r="AM173" s="3" t="s">
        <v>216</v>
      </c>
      <c r="AN173" s="3" t="s">
        <v>194</v>
      </c>
      <c r="AO173" s="3" t="s">
        <v>194</v>
      </c>
      <c r="AP173" s="3" t="s">
        <v>86</v>
      </c>
      <c r="AQ173" s="3" t="s">
        <v>86</v>
      </c>
      <c r="AR173" s="3" t="s">
        <v>106</v>
      </c>
      <c r="AS173" s="3" t="s">
        <v>106</v>
      </c>
      <c r="AT173" s="3" t="s">
        <v>107</v>
      </c>
      <c r="AU173" s="3" t="s">
        <v>107</v>
      </c>
      <c r="AV173" s="8">
        <v>0.02</v>
      </c>
      <c r="AW173" s="8">
        <v>0.02</v>
      </c>
      <c r="AX173" s="8">
        <v>0.04</v>
      </c>
      <c r="AY173" s="8">
        <v>0.28000000000000003</v>
      </c>
      <c r="AZ173" s="2"/>
    </row>
    <row r="174" spans="4:52" x14ac:dyDescent="0.2">
      <c r="D174" s="1" t="s">
        <v>1154</v>
      </c>
      <c r="E174" s="3" t="s">
        <v>76</v>
      </c>
      <c r="F174" s="3" t="s">
        <v>1155</v>
      </c>
      <c r="G174" s="3" t="s">
        <v>89</v>
      </c>
      <c r="H174" s="2"/>
      <c r="I174" s="2"/>
      <c r="J174" s="2"/>
      <c r="K174" s="3" t="s">
        <v>79</v>
      </c>
      <c r="L174" s="3" t="s">
        <v>80</v>
      </c>
      <c r="M174" s="6">
        <v>0.82291666666666663</v>
      </c>
      <c r="N174" s="3" t="s">
        <v>1156</v>
      </c>
      <c r="O174" s="2"/>
      <c r="P174" s="3" t="s">
        <v>669</v>
      </c>
      <c r="Q174" s="3" t="s">
        <v>83</v>
      </c>
      <c r="R174" s="3" t="s">
        <v>295</v>
      </c>
      <c r="S174" s="3" t="s">
        <v>83</v>
      </c>
      <c r="T174" s="3" t="s">
        <v>186</v>
      </c>
      <c r="U174" s="3" t="s">
        <v>83</v>
      </c>
      <c r="V174" s="3">
        <f>-(0.08 %)</f>
        <v>-8.0000000000000004E-4</v>
      </c>
      <c r="W174" s="3" t="s">
        <v>86</v>
      </c>
      <c r="X174" s="3" t="s">
        <v>689</v>
      </c>
      <c r="Y174" s="3" t="s">
        <v>83</v>
      </c>
      <c r="Z174" s="3" t="s">
        <v>295</v>
      </c>
      <c r="AA174" s="3" t="s">
        <v>83</v>
      </c>
      <c r="AB174" s="3" t="s">
        <v>186</v>
      </c>
      <c r="AC174" s="3" t="s">
        <v>83</v>
      </c>
      <c r="AD174" s="3" t="s">
        <v>86</v>
      </c>
      <c r="AE174" s="3" t="s">
        <v>86</v>
      </c>
      <c r="AF174" s="3" t="s">
        <v>117</v>
      </c>
      <c r="AG174" s="3" t="s">
        <v>83</v>
      </c>
      <c r="AH174" s="3" t="s">
        <v>118</v>
      </c>
      <c r="AI174" s="3" t="s">
        <v>83</v>
      </c>
      <c r="AJ174" s="3" t="s">
        <v>220</v>
      </c>
      <c r="AK174" s="3" t="s">
        <v>220</v>
      </c>
      <c r="AL174" s="3" t="s">
        <v>295</v>
      </c>
      <c r="AM174" s="3" t="s">
        <v>295</v>
      </c>
      <c r="AN174" s="3" t="s">
        <v>186</v>
      </c>
      <c r="AO174" s="3" t="s">
        <v>186</v>
      </c>
      <c r="AP174" s="3" t="s">
        <v>86</v>
      </c>
      <c r="AQ174" s="3" t="s">
        <v>86</v>
      </c>
      <c r="AR174" s="3" t="s">
        <v>106</v>
      </c>
      <c r="AS174" s="3" t="s">
        <v>106</v>
      </c>
      <c r="AT174" s="3" t="s">
        <v>139</v>
      </c>
      <c r="AU174" s="3" t="s">
        <v>139</v>
      </c>
      <c r="AV174" s="8">
        <v>0.01</v>
      </c>
      <c r="AW174" s="8">
        <v>0.02</v>
      </c>
      <c r="AX174" s="8">
        <v>0.05</v>
      </c>
      <c r="AY174" s="8">
        <v>0.09</v>
      </c>
      <c r="AZ174" s="2"/>
    </row>
    <row r="175" spans="4:52" x14ac:dyDescent="0.2">
      <c r="D175" s="1" t="s">
        <v>1158</v>
      </c>
      <c r="E175" s="3" t="s">
        <v>76</v>
      </c>
      <c r="F175" s="3" t="s">
        <v>1159</v>
      </c>
      <c r="G175" s="3" t="s">
        <v>89</v>
      </c>
      <c r="H175" s="2"/>
      <c r="I175" s="2"/>
      <c r="J175" s="2"/>
      <c r="K175" s="3" t="s">
        <v>79</v>
      </c>
      <c r="L175" s="3" t="s">
        <v>80</v>
      </c>
      <c r="M175" s="6">
        <v>0.82430555555555562</v>
      </c>
      <c r="N175" s="3" t="s">
        <v>1160</v>
      </c>
      <c r="O175" s="3" t="s">
        <v>92</v>
      </c>
      <c r="P175" s="3" t="s">
        <v>669</v>
      </c>
      <c r="Q175" s="3" t="s">
        <v>726</v>
      </c>
      <c r="R175" s="3" t="s">
        <v>126</v>
      </c>
      <c r="S175" s="3" t="s">
        <v>500</v>
      </c>
      <c r="T175" s="3" t="s">
        <v>186</v>
      </c>
      <c r="U175" s="3" t="s">
        <v>121</v>
      </c>
      <c r="V175" s="3" t="s">
        <v>1161</v>
      </c>
      <c r="W175" s="3" t="s">
        <v>86</v>
      </c>
      <c r="X175" s="3" t="s">
        <v>1162</v>
      </c>
      <c r="Y175" s="3" t="s">
        <v>1163</v>
      </c>
      <c r="Z175" s="3" t="s">
        <v>446</v>
      </c>
      <c r="AA175" s="3" t="s">
        <v>285</v>
      </c>
      <c r="AB175" s="3" t="s">
        <v>186</v>
      </c>
      <c r="AC175" s="3" t="s">
        <v>133</v>
      </c>
      <c r="AD175" s="3" t="s">
        <v>1164</v>
      </c>
      <c r="AE175" s="3" t="s">
        <v>86</v>
      </c>
      <c r="AF175" s="3" t="s">
        <v>136</v>
      </c>
      <c r="AG175" s="3" t="s">
        <v>117</v>
      </c>
      <c r="AH175" s="3" t="s">
        <v>118</v>
      </c>
      <c r="AI175" s="3" t="s">
        <v>183</v>
      </c>
      <c r="AJ175" s="3" t="s">
        <v>220</v>
      </c>
      <c r="AK175" s="3" t="s">
        <v>220</v>
      </c>
      <c r="AL175" s="3" t="s">
        <v>446</v>
      </c>
      <c r="AM175" s="3" t="s">
        <v>446</v>
      </c>
      <c r="AN175" s="3" t="s">
        <v>186</v>
      </c>
      <c r="AO175" s="3" t="s">
        <v>186</v>
      </c>
      <c r="AP175" s="3" t="s">
        <v>86</v>
      </c>
      <c r="AQ175" s="3" t="s">
        <v>86</v>
      </c>
      <c r="AR175" s="3" t="s">
        <v>106</v>
      </c>
      <c r="AS175" s="3" t="s">
        <v>106</v>
      </c>
      <c r="AT175" s="3" t="s">
        <v>139</v>
      </c>
      <c r="AU175" s="3" t="s">
        <v>139</v>
      </c>
      <c r="AV175" s="8">
        <v>0.01</v>
      </c>
      <c r="AW175" s="8">
        <v>0.02</v>
      </c>
      <c r="AX175" s="8">
        <v>0.04</v>
      </c>
      <c r="AY175" s="8">
        <v>0.19</v>
      </c>
      <c r="AZ175" s="2"/>
    </row>
    <row r="176" spans="4:52" x14ac:dyDescent="0.2">
      <c r="D176" s="1" t="s">
        <v>1167</v>
      </c>
      <c r="E176" s="3" t="s">
        <v>76</v>
      </c>
      <c r="F176" s="3" t="s">
        <v>1168</v>
      </c>
      <c r="G176" s="3" t="s">
        <v>89</v>
      </c>
      <c r="H176" s="2"/>
      <c r="I176" s="2"/>
      <c r="J176" s="2"/>
      <c r="K176" s="3" t="s">
        <v>79</v>
      </c>
      <c r="L176" s="3" t="s">
        <v>80</v>
      </c>
      <c r="M176" s="6">
        <v>0.82430555555555562</v>
      </c>
      <c r="N176" s="3" t="s">
        <v>1169</v>
      </c>
      <c r="O176" s="3" t="s">
        <v>92</v>
      </c>
      <c r="P176" s="3" t="s">
        <v>110</v>
      </c>
      <c r="Q176" s="3" t="s">
        <v>83</v>
      </c>
      <c r="R176" s="3" t="s">
        <v>1170</v>
      </c>
      <c r="S176" s="3" t="s">
        <v>83</v>
      </c>
      <c r="T176" s="3" t="s">
        <v>490</v>
      </c>
      <c r="U176" s="3" t="s">
        <v>83</v>
      </c>
      <c r="V176" s="3" t="s">
        <v>1171</v>
      </c>
      <c r="W176" s="3" t="s">
        <v>86</v>
      </c>
      <c r="X176" s="3" t="s">
        <v>847</v>
      </c>
      <c r="Y176" s="3" t="s">
        <v>83</v>
      </c>
      <c r="Z176" s="3" t="s">
        <v>254</v>
      </c>
      <c r="AA176" s="3" t="s">
        <v>83</v>
      </c>
      <c r="AB176" s="3" t="s">
        <v>353</v>
      </c>
      <c r="AC176" s="3" t="s">
        <v>83</v>
      </c>
      <c r="AD176" s="3" t="s">
        <v>1172</v>
      </c>
      <c r="AE176" s="3" t="s">
        <v>86</v>
      </c>
      <c r="AF176" s="3" t="s">
        <v>136</v>
      </c>
      <c r="AG176" s="3" t="s">
        <v>83</v>
      </c>
      <c r="AH176" s="3" t="s">
        <v>83</v>
      </c>
      <c r="AI176" s="3" t="s">
        <v>83</v>
      </c>
      <c r="AJ176" s="3" t="s">
        <v>728</v>
      </c>
      <c r="AK176" s="3" t="s">
        <v>728</v>
      </c>
      <c r="AL176" s="3" t="s">
        <v>1173</v>
      </c>
      <c r="AM176" s="3" t="s">
        <v>1173</v>
      </c>
      <c r="AN176" s="3" t="s">
        <v>498</v>
      </c>
      <c r="AO176" s="3" t="s">
        <v>498</v>
      </c>
      <c r="AP176" s="3" t="s">
        <v>86</v>
      </c>
      <c r="AQ176" s="3" t="s">
        <v>86</v>
      </c>
      <c r="AR176" s="3" t="s">
        <v>106</v>
      </c>
      <c r="AS176" s="3" t="s">
        <v>106</v>
      </c>
      <c r="AT176" s="3" t="s">
        <v>139</v>
      </c>
      <c r="AU176" s="3" t="s">
        <v>139</v>
      </c>
      <c r="AV176" s="8">
        <v>0.04</v>
      </c>
      <c r="AW176" s="8">
        <v>0.05</v>
      </c>
      <c r="AX176" s="8">
        <v>7.0000000000000007E-2</v>
      </c>
      <c r="AY176" s="8">
        <v>0.17</v>
      </c>
      <c r="AZ176" s="2"/>
    </row>
    <row r="177" spans="4:52" x14ac:dyDescent="0.2">
      <c r="D177" s="1" t="s">
        <v>1174</v>
      </c>
      <c r="E177" s="3" t="s">
        <v>76</v>
      </c>
      <c r="F177" s="3" t="s">
        <v>1175</v>
      </c>
      <c r="G177" s="3" t="s">
        <v>89</v>
      </c>
      <c r="H177" s="2"/>
      <c r="I177" s="2"/>
      <c r="J177" s="2"/>
      <c r="K177" s="3" t="s">
        <v>79</v>
      </c>
      <c r="L177" s="3" t="s">
        <v>80</v>
      </c>
      <c r="M177" s="6">
        <v>0.82500000000000007</v>
      </c>
      <c r="N177" s="3" t="s">
        <v>1176</v>
      </c>
      <c r="O177" s="2"/>
      <c r="P177" s="3" t="s">
        <v>93</v>
      </c>
      <c r="Q177" s="3" t="s">
        <v>83</v>
      </c>
      <c r="R177" s="3" t="s">
        <v>605</v>
      </c>
      <c r="S177" s="3" t="s">
        <v>83</v>
      </c>
      <c r="T177" s="3" t="s">
        <v>529</v>
      </c>
      <c r="U177" s="3" t="s">
        <v>83</v>
      </c>
      <c r="V177" s="3" t="s">
        <v>1177</v>
      </c>
      <c r="W177" s="3" t="s">
        <v>86</v>
      </c>
      <c r="X177" s="3" t="s">
        <v>492</v>
      </c>
      <c r="Y177" s="3" t="s">
        <v>83</v>
      </c>
      <c r="Z177" s="3" t="s">
        <v>896</v>
      </c>
      <c r="AA177" s="3" t="s">
        <v>83</v>
      </c>
      <c r="AB177" s="3" t="s">
        <v>112</v>
      </c>
      <c r="AC177" s="3" t="s">
        <v>83</v>
      </c>
      <c r="AD177" s="3" t="s">
        <v>1178</v>
      </c>
      <c r="AE177" s="3" t="s">
        <v>86</v>
      </c>
      <c r="AF177" s="3" t="s">
        <v>101</v>
      </c>
      <c r="AG177" s="3" t="s">
        <v>83</v>
      </c>
      <c r="AH177" s="3" t="s">
        <v>118</v>
      </c>
      <c r="AI177" s="3" t="s">
        <v>83</v>
      </c>
      <c r="AJ177" s="3" t="s">
        <v>346</v>
      </c>
      <c r="AK177" s="3" t="s">
        <v>346</v>
      </c>
      <c r="AL177" s="3" t="s">
        <v>617</v>
      </c>
      <c r="AM177" s="3" t="s">
        <v>617</v>
      </c>
      <c r="AN177" s="3" t="s">
        <v>151</v>
      </c>
      <c r="AO177" s="3" t="s">
        <v>151</v>
      </c>
      <c r="AP177" s="3" t="s">
        <v>86</v>
      </c>
      <c r="AQ177" s="3" t="s">
        <v>86</v>
      </c>
      <c r="AR177" s="3" t="s">
        <v>106</v>
      </c>
      <c r="AS177" s="3" t="s">
        <v>106</v>
      </c>
      <c r="AT177" s="3" t="s">
        <v>139</v>
      </c>
      <c r="AU177" s="3" t="s">
        <v>139</v>
      </c>
      <c r="AV177" s="8">
        <v>0.02</v>
      </c>
      <c r="AW177" s="8">
        <v>0.02</v>
      </c>
      <c r="AX177" s="8">
        <v>0.04</v>
      </c>
      <c r="AY177" s="8">
        <v>0.16</v>
      </c>
      <c r="AZ177" s="2"/>
    </row>
    <row r="178" spans="4:52" x14ac:dyDescent="0.2">
      <c r="D178" s="1" t="s">
        <v>1179</v>
      </c>
      <c r="E178" s="3" t="s">
        <v>76</v>
      </c>
      <c r="F178" s="3" t="s">
        <v>337</v>
      </c>
      <c r="G178" s="3" t="s">
        <v>78</v>
      </c>
      <c r="H178" s="2"/>
      <c r="I178" s="2"/>
      <c r="J178" s="2"/>
      <c r="K178" s="3" t="s">
        <v>79</v>
      </c>
      <c r="L178" s="3" t="s">
        <v>80</v>
      </c>
      <c r="M178" s="6">
        <v>0.8256944444444444</v>
      </c>
      <c r="N178" s="3" t="s">
        <v>1180</v>
      </c>
      <c r="O178" s="2"/>
      <c r="P178" s="3" t="s">
        <v>110</v>
      </c>
      <c r="Q178" s="3" t="s">
        <v>83</v>
      </c>
      <c r="R178" s="3" t="s">
        <v>486</v>
      </c>
      <c r="S178" s="3" t="s">
        <v>83</v>
      </c>
      <c r="T178" s="3" t="s">
        <v>516</v>
      </c>
      <c r="U178" s="3" t="s">
        <v>83</v>
      </c>
      <c r="V178" s="3" t="s">
        <v>1181</v>
      </c>
      <c r="W178" s="3" t="s">
        <v>86</v>
      </c>
      <c r="X178" s="3" t="s">
        <v>181</v>
      </c>
      <c r="Y178" s="3" t="s">
        <v>83</v>
      </c>
      <c r="Z178" s="3" t="s">
        <v>120</v>
      </c>
      <c r="AA178" s="3" t="s">
        <v>83</v>
      </c>
      <c r="AB178" s="3" t="s">
        <v>1026</v>
      </c>
      <c r="AC178" s="3" t="s">
        <v>83</v>
      </c>
      <c r="AD178" s="3" t="s">
        <v>1182</v>
      </c>
      <c r="AE178" s="3" t="s">
        <v>86</v>
      </c>
      <c r="AF178" s="3" t="s">
        <v>117</v>
      </c>
      <c r="AG178" s="3" t="s">
        <v>83</v>
      </c>
      <c r="AH178" s="3" t="s">
        <v>118</v>
      </c>
      <c r="AI178" s="3" t="s">
        <v>83</v>
      </c>
      <c r="AJ178" s="3" t="s">
        <v>1183</v>
      </c>
      <c r="AK178" s="3" t="s">
        <v>1183</v>
      </c>
      <c r="AL178" s="3" t="s">
        <v>906</v>
      </c>
      <c r="AM178" s="3" t="s">
        <v>906</v>
      </c>
      <c r="AN178" s="3" t="s">
        <v>1026</v>
      </c>
      <c r="AO178" s="3" t="s">
        <v>1026</v>
      </c>
      <c r="AP178" s="3" t="s">
        <v>86</v>
      </c>
      <c r="AQ178" s="3" t="s">
        <v>86</v>
      </c>
      <c r="AR178" s="3" t="s">
        <v>106</v>
      </c>
      <c r="AS178" s="3" t="s">
        <v>106</v>
      </c>
      <c r="AT178" s="3" t="s">
        <v>139</v>
      </c>
      <c r="AU178" s="3" t="s">
        <v>139</v>
      </c>
      <c r="AV178" s="8">
        <v>0.06</v>
      </c>
      <c r="AW178" s="8">
        <v>0.06</v>
      </c>
      <c r="AX178" s="8">
        <v>7.0000000000000007E-2</v>
      </c>
      <c r="AY178" s="8">
        <v>0.08</v>
      </c>
      <c r="AZ178" s="2"/>
    </row>
    <row r="179" spans="4:52" x14ac:dyDescent="0.2">
      <c r="D179" s="1" t="s">
        <v>1187</v>
      </c>
      <c r="E179" s="3" t="s">
        <v>76</v>
      </c>
      <c r="F179" s="3" t="s">
        <v>1188</v>
      </c>
      <c r="G179" s="3" t="s">
        <v>78</v>
      </c>
      <c r="H179" s="2"/>
      <c r="I179" s="2"/>
      <c r="J179" s="2"/>
      <c r="K179" s="3" t="s">
        <v>79</v>
      </c>
      <c r="L179" s="3" t="s">
        <v>80</v>
      </c>
      <c r="M179" s="6">
        <v>0.82638888888888884</v>
      </c>
      <c r="N179" s="3" t="s">
        <v>1189</v>
      </c>
      <c r="O179" s="2"/>
      <c r="P179" s="3" t="s">
        <v>669</v>
      </c>
      <c r="Q179" s="3" t="s">
        <v>83</v>
      </c>
      <c r="R179" s="3" t="s">
        <v>388</v>
      </c>
      <c r="S179" s="3" t="s">
        <v>83</v>
      </c>
      <c r="T179" s="3" t="s">
        <v>112</v>
      </c>
      <c r="U179" s="3" t="s">
        <v>83</v>
      </c>
      <c r="V179" s="3">
        <f>-(0.23 %)</f>
        <v>-2.3E-3</v>
      </c>
      <c r="W179" s="3" t="s">
        <v>86</v>
      </c>
      <c r="X179" s="3" t="s">
        <v>184</v>
      </c>
      <c r="Y179" s="3" t="s">
        <v>83</v>
      </c>
      <c r="Z179" s="3" t="s">
        <v>192</v>
      </c>
      <c r="AA179" s="3" t="s">
        <v>83</v>
      </c>
      <c r="AB179" s="3" t="s">
        <v>133</v>
      </c>
      <c r="AC179" s="3" t="s">
        <v>83</v>
      </c>
      <c r="AD179" s="3" t="s">
        <v>86</v>
      </c>
      <c r="AE179" s="3" t="s">
        <v>86</v>
      </c>
      <c r="AF179" s="3" t="s">
        <v>101</v>
      </c>
      <c r="AG179" s="3" t="s">
        <v>83</v>
      </c>
      <c r="AH179" s="3" t="s">
        <v>118</v>
      </c>
      <c r="AI179" s="3" t="s">
        <v>83</v>
      </c>
      <c r="AJ179" s="3" t="s">
        <v>207</v>
      </c>
      <c r="AK179" s="3" t="s">
        <v>207</v>
      </c>
      <c r="AL179" s="3" t="s">
        <v>391</v>
      </c>
      <c r="AM179" s="3" t="s">
        <v>391</v>
      </c>
      <c r="AN179" s="3" t="s">
        <v>121</v>
      </c>
      <c r="AO179" s="3" t="s">
        <v>121</v>
      </c>
      <c r="AP179" s="3" t="s">
        <v>86</v>
      </c>
      <c r="AQ179" s="3" t="s">
        <v>86</v>
      </c>
      <c r="AR179" s="3" t="s">
        <v>106</v>
      </c>
      <c r="AS179" s="3" t="s">
        <v>106</v>
      </c>
      <c r="AT179" s="3" t="s">
        <v>139</v>
      </c>
      <c r="AU179" s="3" t="s">
        <v>139</v>
      </c>
      <c r="AV179" s="8">
        <v>0.01</v>
      </c>
      <c r="AW179" s="8">
        <v>0.01</v>
      </c>
      <c r="AX179" s="8">
        <v>0.03</v>
      </c>
      <c r="AY179" s="8">
        <v>0.15</v>
      </c>
      <c r="AZ179" s="2"/>
    </row>
    <row r="180" spans="4:52" x14ac:dyDescent="0.2">
      <c r="D180" s="1" t="s">
        <v>1193</v>
      </c>
      <c r="E180" s="3" t="s">
        <v>76</v>
      </c>
      <c r="F180" s="3" t="s">
        <v>1194</v>
      </c>
      <c r="G180" s="3" t="s">
        <v>89</v>
      </c>
      <c r="H180" s="2"/>
      <c r="I180" s="2"/>
      <c r="J180" s="2"/>
      <c r="K180" s="3" t="s">
        <v>79</v>
      </c>
      <c r="L180" s="3" t="s">
        <v>80</v>
      </c>
      <c r="M180" s="6">
        <v>0.82708333333333339</v>
      </c>
      <c r="N180" s="3" t="s">
        <v>1195</v>
      </c>
      <c r="O180" s="3" t="s">
        <v>92</v>
      </c>
      <c r="P180" s="3" t="s">
        <v>93</v>
      </c>
      <c r="Q180" s="3" t="s">
        <v>83</v>
      </c>
      <c r="R180" s="3" t="s">
        <v>281</v>
      </c>
      <c r="S180" s="3" t="s">
        <v>83</v>
      </c>
      <c r="T180" s="3" t="s">
        <v>133</v>
      </c>
      <c r="U180" s="3" t="s">
        <v>83</v>
      </c>
      <c r="V180" s="3">
        <f>-(1.03 %)</f>
        <v>-1.03E-2</v>
      </c>
      <c r="W180" s="3" t="s">
        <v>86</v>
      </c>
      <c r="X180" s="3" t="s">
        <v>1196</v>
      </c>
      <c r="Y180" s="3" t="s">
        <v>83</v>
      </c>
      <c r="Z180" s="3" t="s">
        <v>150</v>
      </c>
      <c r="AA180" s="3" t="s">
        <v>83</v>
      </c>
      <c r="AB180" s="3" t="s">
        <v>133</v>
      </c>
      <c r="AC180" s="3" t="s">
        <v>83</v>
      </c>
      <c r="AD180" s="3" t="s">
        <v>1197</v>
      </c>
      <c r="AE180" s="3" t="s">
        <v>86</v>
      </c>
      <c r="AF180" s="3" t="s">
        <v>117</v>
      </c>
      <c r="AG180" s="3" t="s">
        <v>83</v>
      </c>
      <c r="AH180" s="3" t="s">
        <v>335</v>
      </c>
      <c r="AI180" s="3" t="s">
        <v>83</v>
      </c>
      <c r="AJ180" s="3" t="s">
        <v>157</v>
      </c>
      <c r="AK180" s="3" t="s">
        <v>157</v>
      </c>
      <c r="AL180" s="3" t="s">
        <v>281</v>
      </c>
      <c r="AM180" s="3" t="s">
        <v>281</v>
      </c>
      <c r="AN180" s="3" t="s">
        <v>186</v>
      </c>
      <c r="AO180" s="3" t="s">
        <v>186</v>
      </c>
      <c r="AP180" s="3" t="s">
        <v>86</v>
      </c>
      <c r="AQ180" s="3" t="s">
        <v>86</v>
      </c>
      <c r="AR180" s="3" t="s">
        <v>106</v>
      </c>
      <c r="AS180" s="3" t="s">
        <v>106</v>
      </c>
      <c r="AT180" s="3" t="s">
        <v>102</v>
      </c>
      <c r="AU180" s="3" t="s">
        <v>102</v>
      </c>
      <c r="AV180" s="8">
        <v>0.06</v>
      </c>
      <c r="AW180" s="8">
        <v>0.09</v>
      </c>
      <c r="AX180" s="8">
        <v>0.12</v>
      </c>
      <c r="AY180" s="8">
        <v>0.25</v>
      </c>
      <c r="AZ180" s="2"/>
    </row>
    <row r="181" spans="4:52" x14ac:dyDescent="0.2">
      <c r="D181" s="1" t="s">
        <v>1201</v>
      </c>
      <c r="E181" s="3" t="s">
        <v>76</v>
      </c>
      <c r="F181" s="3" t="s">
        <v>1202</v>
      </c>
      <c r="G181" s="3" t="s">
        <v>89</v>
      </c>
      <c r="H181" s="2"/>
      <c r="I181" s="2"/>
      <c r="J181" s="2"/>
      <c r="K181" s="3" t="s">
        <v>79</v>
      </c>
      <c r="L181" s="3" t="s">
        <v>80</v>
      </c>
      <c r="M181" s="6">
        <v>0.82777777777777783</v>
      </c>
      <c r="N181" s="3" t="s">
        <v>1203</v>
      </c>
      <c r="O181" s="2"/>
      <c r="P181" s="3" t="s">
        <v>119</v>
      </c>
      <c r="Q181" s="3" t="s">
        <v>83</v>
      </c>
      <c r="R181" s="3" t="s">
        <v>149</v>
      </c>
      <c r="S181" s="3" t="s">
        <v>83</v>
      </c>
      <c r="T181" s="3" t="s">
        <v>529</v>
      </c>
      <c r="U181" s="3" t="s">
        <v>83</v>
      </c>
      <c r="V181" s="3" t="s">
        <v>1204</v>
      </c>
      <c r="W181" s="3" t="s">
        <v>86</v>
      </c>
      <c r="X181" s="3" t="s">
        <v>346</v>
      </c>
      <c r="Y181" s="3" t="s">
        <v>83</v>
      </c>
      <c r="Z181" s="3" t="s">
        <v>333</v>
      </c>
      <c r="AA181" s="3" t="s">
        <v>83</v>
      </c>
      <c r="AB181" s="3" t="s">
        <v>121</v>
      </c>
      <c r="AC181" s="3" t="s">
        <v>83</v>
      </c>
      <c r="AD181" s="3" t="s">
        <v>1205</v>
      </c>
      <c r="AE181" s="3" t="s">
        <v>86</v>
      </c>
      <c r="AF181" s="3" t="s">
        <v>101</v>
      </c>
      <c r="AG181" s="3" t="s">
        <v>83</v>
      </c>
      <c r="AH181" s="3" t="s">
        <v>118</v>
      </c>
      <c r="AI181" s="3" t="s">
        <v>83</v>
      </c>
      <c r="AJ181" s="3" t="s">
        <v>341</v>
      </c>
      <c r="AK181" s="3" t="s">
        <v>341</v>
      </c>
      <c r="AL181" s="3" t="s">
        <v>683</v>
      </c>
      <c r="AM181" s="3" t="s">
        <v>683</v>
      </c>
      <c r="AN181" s="3" t="s">
        <v>115</v>
      </c>
      <c r="AO181" s="3" t="s">
        <v>115</v>
      </c>
      <c r="AP181" s="3" t="s">
        <v>86</v>
      </c>
      <c r="AQ181" s="3" t="s">
        <v>86</v>
      </c>
      <c r="AR181" s="3" t="s">
        <v>106</v>
      </c>
      <c r="AS181" s="3" t="s">
        <v>106</v>
      </c>
      <c r="AT181" s="3" t="s">
        <v>107</v>
      </c>
      <c r="AU181" s="3" t="s">
        <v>107</v>
      </c>
      <c r="AV181" s="8">
        <v>0.01</v>
      </c>
      <c r="AW181" s="8">
        <v>0.01</v>
      </c>
      <c r="AX181" s="8">
        <v>0.02</v>
      </c>
      <c r="AY181" s="8">
        <v>0.19</v>
      </c>
      <c r="AZ181" s="2"/>
    </row>
    <row r="182" spans="4:52" x14ac:dyDescent="0.2">
      <c r="D182" s="1" t="s">
        <v>1210</v>
      </c>
      <c r="E182" s="3" t="s">
        <v>76</v>
      </c>
      <c r="F182" s="3" t="s">
        <v>1211</v>
      </c>
      <c r="G182" s="3" t="s">
        <v>89</v>
      </c>
      <c r="H182" s="2"/>
      <c r="I182" s="2"/>
      <c r="J182" s="2"/>
      <c r="K182" s="3" t="s">
        <v>79</v>
      </c>
      <c r="L182" s="3" t="s">
        <v>80</v>
      </c>
      <c r="M182" s="6">
        <v>0.82777777777777783</v>
      </c>
      <c r="N182" s="3" t="s">
        <v>1212</v>
      </c>
      <c r="O182" s="3" t="s">
        <v>92</v>
      </c>
      <c r="P182" s="3" t="s">
        <v>110</v>
      </c>
      <c r="Q182" s="3" t="s">
        <v>83</v>
      </c>
      <c r="R182" s="3" t="s">
        <v>1213</v>
      </c>
      <c r="S182" s="3" t="s">
        <v>83</v>
      </c>
      <c r="T182" s="3" t="s">
        <v>558</v>
      </c>
      <c r="U182" s="3" t="s">
        <v>83</v>
      </c>
      <c r="V182" s="3">
        <f>-(0.16 %)</f>
        <v>-1.6000000000000001E-3</v>
      </c>
      <c r="W182" s="3" t="s">
        <v>86</v>
      </c>
      <c r="X182" s="3" t="s">
        <v>248</v>
      </c>
      <c r="Y182" s="3" t="s">
        <v>83</v>
      </c>
      <c r="Z182" s="3" t="s">
        <v>1214</v>
      </c>
      <c r="AA182" s="3" t="s">
        <v>83</v>
      </c>
      <c r="AB182" s="3" t="s">
        <v>327</v>
      </c>
      <c r="AC182" s="3" t="s">
        <v>83</v>
      </c>
      <c r="AD182" s="3">
        <f>-(0.17 %)</f>
        <v>-1.7000000000000001E-3</v>
      </c>
      <c r="AE182" s="3" t="s">
        <v>86</v>
      </c>
      <c r="AF182" s="3" t="s">
        <v>101</v>
      </c>
      <c r="AG182" s="3" t="s">
        <v>83</v>
      </c>
      <c r="AH182" s="3" t="s">
        <v>313</v>
      </c>
      <c r="AI182" s="3" t="s">
        <v>83</v>
      </c>
      <c r="AJ182" s="3" t="s">
        <v>541</v>
      </c>
      <c r="AK182" s="3" t="s">
        <v>541</v>
      </c>
      <c r="AL182" s="3" t="s">
        <v>1215</v>
      </c>
      <c r="AM182" s="3" t="s">
        <v>1215</v>
      </c>
      <c r="AN182" s="3" t="s">
        <v>1035</v>
      </c>
      <c r="AO182" s="3" t="s">
        <v>1035</v>
      </c>
      <c r="AP182" s="3" t="s">
        <v>86</v>
      </c>
      <c r="AQ182" s="3" t="s">
        <v>86</v>
      </c>
      <c r="AR182" s="3" t="s">
        <v>106</v>
      </c>
      <c r="AS182" s="3" t="s">
        <v>106</v>
      </c>
      <c r="AT182" s="3" t="s">
        <v>107</v>
      </c>
      <c r="AU182" s="3" t="s">
        <v>107</v>
      </c>
      <c r="AV182" s="8">
        <v>0.03</v>
      </c>
      <c r="AW182" s="8">
        <v>0.04</v>
      </c>
      <c r="AX182" s="8">
        <v>7.0000000000000007E-2</v>
      </c>
      <c r="AY182" s="8">
        <v>0.36</v>
      </c>
      <c r="AZ182" s="2"/>
    </row>
    <row r="183" spans="4:52" x14ac:dyDescent="0.2">
      <c r="D183" s="1" t="s">
        <v>1218</v>
      </c>
      <c r="E183" s="3" t="s">
        <v>76</v>
      </c>
      <c r="F183" s="3" t="s">
        <v>1219</v>
      </c>
      <c r="G183" s="3" t="s">
        <v>130</v>
      </c>
      <c r="H183" s="2"/>
      <c r="I183" s="2"/>
      <c r="J183" s="2"/>
      <c r="K183" s="3" t="s">
        <v>79</v>
      </c>
      <c r="L183" s="3" t="s">
        <v>80</v>
      </c>
      <c r="M183" s="6">
        <v>0.82916666666666661</v>
      </c>
      <c r="N183" s="3" t="s">
        <v>1220</v>
      </c>
      <c r="O183" s="2"/>
      <c r="P183" s="3" t="s">
        <v>110</v>
      </c>
      <c r="Q183" s="3" t="s">
        <v>83</v>
      </c>
      <c r="R183" s="3" t="s">
        <v>434</v>
      </c>
      <c r="S183" s="3" t="s">
        <v>83</v>
      </c>
      <c r="T183" s="3" t="s">
        <v>179</v>
      </c>
      <c r="U183" s="3" t="s">
        <v>83</v>
      </c>
      <c r="V183" s="3" t="s">
        <v>86</v>
      </c>
      <c r="W183" s="3" t="s">
        <v>86</v>
      </c>
      <c r="X183" s="3" t="s">
        <v>430</v>
      </c>
      <c r="Y183" s="3" t="s">
        <v>1157</v>
      </c>
      <c r="Z183" s="3" t="s">
        <v>144</v>
      </c>
      <c r="AA183" s="3" t="s">
        <v>440</v>
      </c>
      <c r="AB183" s="3" t="s">
        <v>186</v>
      </c>
      <c r="AC183" s="3" t="s">
        <v>121</v>
      </c>
      <c r="AD183" s="3" t="s">
        <v>86</v>
      </c>
      <c r="AE183" s="3" t="s">
        <v>1221</v>
      </c>
      <c r="AF183" s="3" t="s">
        <v>101</v>
      </c>
      <c r="AG183" s="3" t="s">
        <v>465</v>
      </c>
      <c r="AH183" s="3" t="s">
        <v>118</v>
      </c>
      <c r="AI183" s="3" t="s">
        <v>407</v>
      </c>
      <c r="AJ183" s="3" t="s">
        <v>1222</v>
      </c>
      <c r="AK183" s="3" t="s">
        <v>1222</v>
      </c>
      <c r="AL183" s="3" t="s">
        <v>630</v>
      </c>
      <c r="AM183" s="3" t="s">
        <v>630</v>
      </c>
      <c r="AN183" s="3" t="s">
        <v>179</v>
      </c>
      <c r="AO183" s="3" t="s">
        <v>179</v>
      </c>
      <c r="AP183" s="3" t="s">
        <v>86</v>
      </c>
      <c r="AQ183" s="3" t="s">
        <v>86</v>
      </c>
      <c r="AR183" s="3" t="s">
        <v>106</v>
      </c>
      <c r="AS183" s="3" t="s">
        <v>106</v>
      </c>
      <c r="AT183" s="3" t="s">
        <v>156</v>
      </c>
      <c r="AU183" s="3" t="s">
        <v>156</v>
      </c>
      <c r="AV183" s="8">
        <v>0.01</v>
      </c>
      <c r="AW183" s="8">
        <v>0.03</v>
      </c>
      <c r="AX183" s="8">
        <v>7.0000000000000007E-2</v>
      </c>
      <c r="AY183" s="8">
        <v>0.51</v>
      </c>
      <c r="AZ183" s="2"/>
    </row>
    <row r="184" spans="4:52" x14ac:dyDescent="0.2">
      <c r="D184" s="1" t="s">
        <v>1227</v>
      </c>
      <c r="E184" s="3" t="s">
        <v>76</v>
      </c>
      <c r="F184" s="3" t="s">
        <v>1037</v>
      </c>
      <c r="G184" s="3" t="s">
        <v>89</v>
      </c>
      <c r="H184" s="2"/>
      <c r="I184" s="2"/>
      <c r="J184" s="2"/>
      <c r="K184" s="3" t="s">
        <v>79</v>
      </c>
      <c r="L184" s="3" t="s">
        <v>80</v>
      </c>
      <c r="M184" s="6">
        <v>0.82986111111111116</v>
      </c>
      <c r="N184" s="3" t="s">
        <v>1228</v>
      </c>
      <c r="O184" s="3" t="s">
        <v>92</v>
      </c>
      <c r="P184" s="3" t="s">
        <v>370</v>
      </c>
      <c r="Q184" s="3" t="s">
        <v>83</v>
      </c>
      <c r="R184" s="3" t="s">
        <v>460</v>
      </c>
      <c r="S184" s="3" t="s">
        <v>83</v>
      </c>
      <c r="T184" s="3" t="s">
        <v>186</v>
      </c>
      <c r="U184" s="3" t="s">
        <v>83</v>
      </c>
      <c r="V184" s="3" t="s">
        <v>1229</v>
      </c>
      <c r="W184" s="3" t="s">
        <v>86</v>
      </c>
      <c r="X184" s="3" t="s">
        <v>1230</v>
      </c>
      <c r="Y184" s="3" t="s">
        <v>83</v>
      </c>
      <c r="Z184" s="3" t="s">
        <v>703</v>
      </c>
      <c r="AA184" s="3" t="s">
        <v>83</v>
      </c>
      <c r="AB184" s="3" t="s">
        <v>186</v>
      </c>
      <c r="AC184" s="3" t="s">
        <v>83</v>
      </c>
      <c r="AD184" s="3" t="s">
        <v>1231</v>
      </c>
      <c r="AE184" s="3" t="s">
        <v>86</v>
      </c>
      <c r="AF184" s="3" t="s">
        <v>101</v>
      </c>
      <c r="AG184" s="3" t="s">
        <v>83</v>
      </c>
      <c r="AH184" s="3" t="s">
        <v>156</v>
      </c>
      <c r="AI184" s="3" t="s">
        <v>83</v>
      </c>
      <c r="AJ184" s="3" t="s">
        <v>1232</v>
      </c>
      <c r="AK184" s="3" t="s">
        <v>1232</v>
      </c>
      <c r="AL184" s="3" t="s">
        <v>193</v>
      </c>
      <c r="AM184" s="3" t="s">
        <v>193</v>
      </c>
      <c r="AN184" s="3" t="s">
        <v>186</v>
      </c>
      <c r="AO184" s="3" t="s">
        <v>186</v>
      </c>
      <c r="AP184" s="3" t="s">
        <v>86</v>
      </c>
      <c r="AQ184" s="3" t="s">
        <v>86</v>
      </c>
      <c r="AR184" s="3" t="s">
        <v>106</v>
      </c>
      <c r="AS184" s="3" t="s">
        <v>106</v>
      </c>
      <c r="AT184" s="3" t="s">
        <v>335</v>
      </c>
      <c r="AU184" s="3" t="s">
        <v>335</v>
      </c>
      <c r="AV184" s="8">
        <v>0.05</v>
      </c>
      <c r="AW184" s="8">
        <v>0.06</v>
      </c>
      <c r="AX184" s="8">
        <v>7.0000000000000007E-2</v>
      </c>
      <c r="AY184" s="8">
        <v>0.15</v>
      </c>
      <c r="AZ184" s="2"/>
    </row>
    <row r="185" spans="4:52" x14ac:dyDescent="0.2">
      <c r="D185" s="1" t="s">
        <v>1234</v>
      </c>
      <c r="E185" s="3" t="s">
        <v>76</v>
      </c>
      <c r="F185" s="3" t="s">
        <v>1235</v>
      </c>
      <c r="G185" s="3" t="s">
        <v>89</v>
      </c>
      <c r="H185" s="2"/>
      <c r="I185" s="2"/>
      <c r="J185" s="2"/>
      <c r="K185" s="3" t="s">
        <v>79</v>
      </c>
      <c r="L185" s="3" t="s">
        <v>80</v>
      </c>
      <c r="M185" s="6">
        <v>0.83194444444444438</v>
      </c>
      <c r="N185" s="3" t="s">
        <v>1236</v>
      </c>
      <c r="O185" s="2"/>
      <c r="P185" s="3" t="s">
        <v>370</v>
      </c>
      <c r="Q185" s="3" t="s">
        <v>83</v>
      </c>
      <c r="R185" s="3" t="s">
        <v>919</v>
      </c>
      <c r="S185" s="3" t="s">
        <v>83</v>
      </c>
      <c r="T185" s="3" t="s">
        <v>609</v>
      </c>
      <c r="U185" s="3" t="s">
        <v>83</v>
      </c>
      <c r="V185" s="3" t="s">
        <v>1237</v>
      </c>
      <c r="W185" s="3" t="s">
        <v>86</v>
      </c>
      <c r="X185" s="3" t="s">
        <v>184</v>
      </c>
      <c r="Y185" s="3" t="s">
        <v>83</v>
      </c>
      <c r="Z185" s="3" t="s">
        <v>863</v>
      </c>
      <c r="AA185" s="3" t="s">
        <v>83</v>
      </c>
      <c r="AB185" s="3" t="s">
        <v>132</v>
      </c>
      <c r="AC185" s="3" t="s">
        <v>83</v>
      </c>
      <c r="AD185" s="3" t="s">
        <v>1238</v>
      </c>
      <c r="AE185" s="3" t="s">
        <v>86</v>
      </c>
      <c r="AF185" s="3" t="s">
        <v>101</v>
      </c>
      <c r="AG185" s="3" t="s">
        <v>83</v>
      </c>
      <c r="AH185" s="3" t="s">
        <v>118</v>
      </c>
      <c r="AI185" s="3" t="s">
        <v>83</v>
      </c>
      <c r="AJ185" s="3" t="s">
        <v>253</v>
      </c>
      <c r="AK185" s="3" t="s">
        <v>253</v>
      </c>
      <c r="AL185" s="3" t="s">
        <v>166</v>
      </c>
      <c r="AM185" s="3" t="s">
        <v>166</v>
      </c>
      <c r="AN185" s="3" t="s">
        <v>426</v>
      </c>
      <c r="AO185" s="3" t="s">
        <v>426</v>
      </c>
      <c r="AP185" s="3" t="s">
        <v>86</v>
      </c>
      <c r="AQ185" s="3" t="s">
        <v>86</v>
      </c>
      <c r="AR185" s="3" t="s">
        <v>106</v>
      </c>
      <c r="AS185" s="3" t="s">
        <v>106</v>
      </c>
      <c r="AT185" s="3" t="s">
        <v>139</v>
      </c>
      <c r="AU185" s="3" t="s">
        <v>139</v>
      </c>
      <c r="AV185" s="8">
        <v>0.02</v>
      </c>
      <c r="AW185" s="8">
        <v>0.02</v>
      </c>
      <c r="AX185" s="8">
        <v>0.03</v>
      </c>
      <c r="AY185" s="8">
        <v>0.19</v>
      </c>
      <c r="AZ185" s="2"/>
    </row>
    <row r="186" spans="4:52" x14ac:dyDescent="0.2">
      <c r="D186" s="1" t="s">
        <v>1239</v>
      </c>
      <c r="E186" s="3" t="s">
        <v>76</v>
      </c>
      <c r="F186" s="3" t="s">
        <v>1240</v>
      </c>
      <c r="G186" s="3" t="s">
        <v>130</v>
      </c>
      <c r="H186" s="2"/>
      <c r="I186" s="2"/>
      <c r="J186" s="2"/>
      <c r="K186" s="3" t="s">
        <v>79</v>
      </c>
      <c r="L186" s="3" t="s">
        <v>80</v>
      </c>
      <c r="M186" s="6">
        <v>0.83194444444444438</v>
      </c>
      <c r="N186" s="3" t="s">
        <v>1241</v>
      </c>
      <c r="O186" s="3" t="s">
        <v>92</v>
      </c>
      <c r="P186" s="3" t="s">
        <v>119</v>
      </c>
      <c r="Q186" s="3" t="s">
        <v>83</v>
      </c>
      <c r="R186" s="3" t="s">
        <v>1242</v>
      </c>
      <c r="S186" s="3" t="s">
        <v>83</v>
      </c>
      <c r="T186" s="3" t="s">
        <v>186</v>
      </c>
      <c r="U186" s="3" t="s">
        <v>83</v>
      </c>
      <c r="V186" s="3">
        <f>-(0.07 %)</f>
        <v>-7.000000000000001E-4</v>
      </c>
      <c r="W186" s="3" t="s">
        <v>86</v>
      </c>
      <c r="X186" s="3" t="s">
        <v>1243</v>
      </c>
      <c r="Y186" s="3" t="s">
        <v>83</v>
      </c>
      <c r="Z186" s="3" t="s">
        <v>1112</v>
      </c>
      <c r="AA186" s="3" t="s">
        <v>83</v>
      </c>
      <c r="AB186" s="3" t="s">
        <v>179</v>
      </c>
      <c r="AC186" s="3" t="s">
        <v>83</v>
      </c>
      <c r="AD186" s="3" t="s">
        <v>1244</v>
      </c>
      <c r="AE186" s="3" t="s">
        <v>86</v>
      </c>
      <c r="AF186" s="3" t="s">
        <v>117</v>
      </c>
      <c r="AG186" s="3" t="s">
        <v>83</v>
      </c>
      <c r="AH186" s="3" t="s">
        <v>118</v>
      </c>
      <c r="AI186" s="3" t="s">
        <v>83</v>
      </c>
      <c r="AJ186" s="3" t="s">
        <v>341</v>
      </c>
      <c r="AK186" s="3" t="s">
        <v>341</v>
      </c>
      <c r="AL186" s="3" t="s">
        <v>1245</v>
      </c>
      <c r="AM186" s="3" t="s">
        <v>1245</v>
      </c>
      <c r="AN186" s="3" t="s">
        <v>186</v>
      </c>
      <c r="AO186" s="3" t="s">
        <v>186</v>
      </c>
      <c r="AP186" s="3" t="s">
        <v>86</v>
      </c>
      <c r="AQ186" s="3" t="s">
        <v>86</v>
      </c>
      <c r="AR186" s="3" t="s">
        <v>106</v>
      </c>
      <c r="AS186" s="3" t="s">
        <v>106</v>
      </c>
      <c r="AT186" s="3" t="s">
        <v>139</v>
      </c>
      <c r="AU186" s="3" t="s">
        <v>139</v>
      </c>
      <c r="AV186" s="8">
        <v>0.02</v>
      </c>
      <c r="AW186" s="8">
        <v>0.02</v>
      </c>
      <c r="AX186" s="8">
        <v>0.04</v>
      </c>
      <c r="AY186" s="8">
        <v>0.19</v>
      </c>
      <c r="AZ186" s="2"/>
    </row>
    <row r="187" spans="4:52" x14ac:dyDescent="0.2">
      <c r="D187" s="1" t="s">
        <v>1246</v>
      </c>
      <c r="E187" s="3" t="s">
        <v>76</v>
      </c>
      <c r="F187" s="3" t="s">
        <v>1247</v>
      </c>
      <c r="G187" s="3" t="s">
        <v>89</v>
      </c>
      <c r="H187" s="2"/>
      <c r="I187" s="2"/>
      <c r="J187" s="2"/>
      <c r="K187" s="3" t="s">
        <v>79</v>
      </c>
      <c r="L187" s="3" t="s">
        <v>80</v>
      </c>
      <c r="M187" s="6">
        <v>0.83263888888888893</v>
      </c>
      <c r="N187" s="3" t="s">
        <v>1248</v>
      </c>
      <c r="O187" s="2"/>
      <c r="P187" s="3" t="s">
        <v>119</v>
      </c>
      <c r="Q187" s="3" t="s">
        <v>83</v>
      </c>
      <c r="R187" s="3" t="s">
        <v>490</v>
      </c>
      <c r="S187" s="3" t="s">
        <v>83</v>
      </c>
      <c r="T187" s="3" t="s">
        <v>186</v>
      </c>
      <c r="U187" s="3" t="s">
        <v>83</v>
      </c>
      <c r="V187" s="3" t="s">
        <v>1249</v>
      </c>
      <c r="W187" s="3" t="s">
        <v>86</v>
      </c>
      <c r="X187" s="3" t="s">
        <v>492</v>
      </c>
      <c r="Y187" s="3" t="s">
        <v>83</v>
      </c>
      <c r="Z187" s="3" t="s">
        <v>494</v>
      </c>
      <c r="AA187" s="3" t="s">
        <v>83</v>
      </c>
      <c r="AB187" s="3" t="s">
        <v>186</v>
      </c>
      <c r="AC187" s="3" t="s">
        <v>83</v>
      </c>
      <c r="AD187" s="3" t="s">
        <v>386</v>
      </c>
      <c r="AE187" s="3" t="s">
        <v>86</v>
      </c>
      <c r="AF187" s="3" t="s">
        <v>101</v>
      </c>
      <c r="AG187" s="3" t="s">
        <v>83</v>
      </c>
      <c r="AH187" s="3" t="s">
        <v>313</v>
      </c>
      <c r="AI187" s="3" t="s">
        <v>83</v>
      </c>
      <c r="AJ187" s="3" t="s">
        <v>425</v>
      </c>
      <c r="AK187" s="3" t="s">
        <v>425</v>
      </c>
      <c r="AL187" s="3" t="s">
        <v>494</v>
      </c>
      <c r="AM187" s="3" t="s">
        <v>494</v>
      </c>
      <c r="AN187" s="3" t="s">
        <v>186</v>
      </c>
      <c r="AO187" s="3" t="s">
        <v>186</v>
      </c>
      <c r="AP187" s="3" t="s">
        <v>86</v>
      </c>
      <c r="AQ187" s="3" t="s">
        <v>86</v>
      </c>
      <c r="AR187" s="3" t="s">
        <v>106</v>
      </c>
      <c r="AS187" s="3" t="s">
        <v>106</v>
      </c>
      <c r="AT187" s="3" t="s">
        <v>139</v>
      </c>
      <c r="AU187" s="3" t="s">
        <v>139</v>
      </c>
      <c r="AV187" s="8">
        <v>0.03</v>
      </c>
      <c r="AW187" s="8">
        <v>0.04</v>
      </c>
      <c r="AX187" s="8">
        <v>0.06</v>
      </c>
      <c r="AY187" s="8">
        <v>0.23</v>
      </c>
      <c r="AZ187" s="2"/>
    </row>
    <row r="188" spans="4:52" x14ac:dyDescent="0.2">
      <c r="D188" s="1" t="s">
        <v>1250</v>
      </c>
      <c r="E188" s="3" t="s">
        <v>76</v>
      </c>
      <c r="F188" s="3" t="s">
        <v>1042</v>
      </c>
      <c r="G188" s="3" t="s">
        <v>78</v>
      </c>
      <c r="H188" s="2"/>
      <c r="I188" s="2"/>
      <c r="J188" s="2"/>
      <c r="K188" s="3" t="s">
        <v>79</v>
      </c>
      <c r="L188" s="3" t="s">
        <v>80</v>
      </c>
      <c r="M188" s="6">
        <v>0.8340277777777777</v>
      </c>
      <c r="N188" s="3" t="s">
        <v>1251</v>
      </c>
      <c r="O188" s="3" t="s">
        <v>92</v>
      </c>
      <c r="P188" s="3" t="s">
        <v>669</v>
      </c>
      <c r="Q188" s="3" t="s">
        <v>83</v>
      </c>
      <c r="R188" s="3" t="s">
        <v>550</v>
      </c>
      <c r="S188" s="3" t="s">
        <v>83</v>
      </c>
      <c r="T188" s="3" t="s">
        <v>490</v>
      </c>
      <c r="U188" s="3" t="s">
        <v>83</v>
      </c>
      <c r="V188" s="3" t="s">
        <v>1252</v>
      </c>
      <c r="W188" s="3" t="s">
        <v>86</v>
      </c>
      <c r="X188" s="3" t="s">
        <v>1253</v>
      </c>
      <c r="Y188" s="3" t="s">
        <v>1254</v>
      </c>
      <c r="Z188" s="3" t="s">
        <v>423</v>
      </c>
      <c r="AA188" s="3" t="s">
        <v>111</v>
      </c>
      <c r="AB188" s="3" t="s">
        <v>494</v>
      </c>
      <c r="AC188" s="3" t="s">
        <v>1026</v>
      </c>
      <c r="AD188" s="3" t="s">
        <v>1255</v>
      </c>
      <c r="AE188" s="3">
        <f>-(0.32 %)</f>
        <v>-3.2000000000000002E-3</v>
      </c>
      <c r="AF188" s="3" t="s">
        <v>83</v>
      </c>
      <c r="AG188" s="3" t="s">
        <v>913</v>
      </c>
      <c r="AH188" s="3" t="s">
        <v>1256</v>
      </c>
      <c r="AI188" s="3" t="s">
        <v>118</v>
      </c>
      <c r="AJ188" s="3" t="s">
        <v>346</v>
      </c>
      <c r="AK188" s="3" t="s">
        <v>346</v>
      </c>
      <c r="AL188" s="3" t="s">
        <v>1257</v>
      </c>
      <c r="AM188" s="3" t="s">
        <v>1257</v>
      </c>
      <c r="AN188" s="3" t="s">
        <v>490</v>
      </c>
      <c r="AO188" s="3" t="s">
        <v>490</v>
      </c>
      <c r="AP188" s="3" t="s">
        <v>86</v>
      </c>
      <c r="AQ188" s="3" t="s">
        <v>86</v>
      </c>
      <c r="AR188" s="3" t="s">
        <v>106</v>
      </c>
      <c r="AS188" s="3" t="s">
        <v>106</v>
      </c>
      <c r="AT188" s="3" t="s">
        <v>107</v>
      </c>
      <c r="AU188" s="3" t="s">
        <v>107</v>
      </c>
      <c r="AV188" s="8">
        <v>0.1</v>
      </c>
      <c r="AW188" s="8">
        <v>0.11</v>
      </c>
      <c r="AX188" s="8">
        <v>0.12</v>
      </c>
      <c r="AY188" s="8">
        <v>0.13</v>
      </c>
      <c r="AZ188" s="2"/>
    </row>
    <row r="189" spans="4:52" x14ac:dyDescent="0.2">
      <c r="D189" s="1" t="s">
        <v>1260</v>
      </c>
      <c r="E189" s="3" t="s">
        <v>76</v>
      </c>
      <c r="F189" s="3" t="s">
        <v>774</v>
      </c>
      <c r="G189" s="3" t="s">
        <v>78</v>
      </c>
      <c r="H189" s="2"/>
      <c r="I189" s="2"/>
      <c r="J189" s="2"/>
      <c r="K189" s="3" t="s">
        <v>79</v>
      </c>
      <c r="L189" s="3" t="s">
        <v>80</v>
      </c>
      <c r="M189" s="6">
        <v>0.8354166666666667</v>
      </c>
      <c r="N189" s="3" t="s">
        <v>1261</v>
      </c>
      <c r="O189" s="2"/>
      <c r="P189" s="3" t="s">
        <v>110</v>
      </c>
      <c r="Q189" s="3" t="s">
        <v>83</v>
      </c>
      <c r="R189" s="3" t="s">
        <v>810</v>
      </c>
      <c r="S189" s="3" t="s">
        <v>83</v>
      </c>
      <c r="T189" s="3" t="s">
        <v>525</v>
      </c>
      <c r="U189" s="3" t="s">
        <v>83</v>
      </c>
      <c r="V189" s="3" t="s">
        <v>1262</v>
      </c>
      <c r="W189" s="3" t="s">
        <v>86</v>
      </c>
      <c r="X189" s="3" t="s">
        <v>315</v>
      </c>
      <c r="Y189" s="3" t="s">
        <v>83</v>
      </c>
      <c r="Z189" s="3" t="s">
        <v>1166</v>
      </c>
      <c r="AA189" s="3" t="s">
        <v>83</v>
      </c>
      <c r="AB189" s="3" t="s">
        <v>420</v>
      </c>
      <c r="AC189" s="3" t="s">
        <v>83</v>
      </c>
      <c r="AD189" s="3" t="s">
        <v>1263</v>
      </c>
      <c r="AE189" s="3" t="s">
        <v>86</v>
      </c>
      <c r="AF189" s="3" t="s">
        <v>101</v>
      </c>
      <c r="AG189" s="3" t="s">
        <v>83</v>
      </c>
      <c r="AH189" s="3" t="s">
        <v>313</v>
      </c>
      <c r="AI189" s="3" t="s">
        <v>83</v>
      </c>
      <c r="AJ189" s="3" t="s">
        <v>137</v>
      </c>
      <c r="AK189" s="3" t="s">
        <v>137</v>
      </c>
      <c r="AL189" s="3" t="s">
        <v>1264</v>
      </c>
      <c r="AM189" s="3" t="s">
        <v>1264</v>
      </c>
      <c r="AN189" s="3" t="s">
        <v>504</v>
      </c>
      <c r="AO189" s="3" t="s">
        <v>504</v>
      </c>
      <c r="AP189" s="3" t="s">
        <v>86</v>
      </c>
      <c r="AQ189" s="3" t="s">
        <v>86</v>
      </c>
      <c r="AR189" s="3" t="s">
        <v>106</v>
      </c>
      <c r="AS189" s="3" t="s">
        <v>106</v>
      </c>
      <c r="AT189" s="3" t="s">
        <v>107</v>
      </c>
      <c r="AU189" s="3" t="s">
        <v>107</v>
      </c>
      <c r="AV189" s="8">
        <v>0</v>
      </c>
      <c r="AW189" s="8">
        <v>0</v>
      </c>
      <c r="AX189" s="8">
        <v>0.02</v>
      </c>
      <c r="AY189" s="8">
        <v>0.12</v>
      </c>
      <c r="AZ189" s="2"/>
    </row>
    <row r="190" spans="4:52" x14ac:dyDescent="0.2">
      <c r="D190" s="1" t="s">
        <v>1265</v>
      </c>
      <c r="E190" s="3" t="s">
        <v>76</v>
      </c>
      <c r="F190" s="3" t="s">
        <v>845</v>
      </c>
      <c r="G190" s="3" t="s">
        <v>468</v>
      </c>
      <c r="H190" s="2"/>
      <c r="I190" s="2"/>
      <c r="J190" s="2"/>
      <c r="K190" s="3" t="s">
        <v>79</v>
      </c>
      <c r="L190" s="3" t="s">
        <v>80</v>
      </c>
      <c r="M190" s="6">
        <v>0.83611111111111114</v>
      </c>
      <c r="N190" s="3" t="s">
        <v>1266</v>
      </c>
      <c r="O190" s="2"/>
      <c r="P190" s="3" t="s">
        <v>119</v>
      </c>
      <c r="Q190" s="3" t="s">
        <v>83</v>
      </c>
      <c r="R190" s="3" t="s">
        <v>289</v>
      </c>
      <c r="S190" s="3" t="s">
        <v>83</v>
      </c>
      <c r="T190" s="3" t="s">
        <v>115</v>
      </c>
      <c r="U190" s="3" t="s">
        <v>83</v>
      </c>
      <c r="V190" s="3" t="s">
        <v>1267</v>
      </c>
      <c r="W190" s="3" t="s">
        <v>86</v>
      </c>
      <c r="X190" s="3" t="s">
        <v>1268</v>
      </c>
      <c r="Y190" s="3" t="s">
        <v>83</v>
      </c>
      <c r="Z190" s="3" t="s">
        <v>125</v>
      </c>
      <c r="AA190" s="3" t="s">
        <v>83</v>
      </c>
      <c r="AB190" s="3" t="s">
        <v>529</v>
      </c>
      <c r="AC190" s="3" t="s">
        <v>83</v>
      </c>
      <c r="AD190" s="3" t="s">
        <v>1269</v>
      </c>
      <c r="AE190" s="3" t="s">
        <v>86</v>
      </c>
      <c r="AF190" s="3" t="s">
        <v>290</v>
      </c>
      <c r="AG190" s="3" t="s">
        <v>83</v>
      </c>
      <c r="AH190" s="3" t="s">
        <v>1256</v>
      </c>
      <c r="AI190" s="3" t="s">
        <v>83</v>
      </c>
      <c r="AJ190" s="3" t="s">
        <v>184</v>
      </c>
      <c r="AK190" s="3" t="s">
        <v>184</v>
      </c>
      <c r="AL190" s="3" t="s">
        <v>1270</v>
      </c>
      <c r="AM190" s="3" t="s">
        <v>1270</v>
      </c>
      <c r="AN190" s="3" t="s">
        <v>115</v>
      </c>
      <c r="AO190" s="3" t="s">
        <v>115</v>
      </c>
      <c r="AP190" s="3" t="s">
        <v>86</v>
      </c>
      <c r="AQ190" s="3" t="s">
        <v>86</v>
      </c>
      <c r="AR190" s="3" t="s">
        <v>106</v>
      </c>
      <c r="AS190" s="3" t="s">
        <v>106</v>
      </c>
      <c r="AT190" s="3" t="s">
        <v>139</v>
      </c>
      <c r="AU190" s="3" t="s">
        <v>139</v>
      </c>
      <c r="AV190" s="8">
        <v>0.03</v>
      </c>
      <c r="AW190" s="8">
        <v>7.0000000000000007E-2</v>
      </c>
      <c r="AX190" s="8">
        <v>0.14000000000000001</v>
      </c>
      <c r="AY190" s="8">
        <v>0.37</v>
      </c>
      <c r="AZ190" s="2"/>
    </row>
    <row r="191" spans="4:52" x14ac:dyDescent="0.2">
      <c r="D191" s="1" t="s">
        <v>1271</v>
      </c>
      <c r="E191" s="3" t="s">
        <v>76</v>
      </c>
      <c r="F191" s="3" t="s">
        <v>1272</v>
      </c>
      <c r="G191" s="3" t="s">
        <v>89</v>
      </c>
      <c r="H191" s="2"/>
      <c r="I191" s="2"/>
      <c r="J191" s="2"/>
      <c r="K191" s="3" t="s">
        <v>79</v>
      </c>
      <c r="L191" s="3" t="s">
        <v>80</v>
      </c>
      <c r="M191" s="6">
        <v>0.83680555555555547</v>
      </c>
      <c r="N191" s="3" t="s">
        <v>1273</v>
      </c>
      <c r="O191" s="3" t="s">
        <v>92</v>
      </c>
      <c r="P191" s="3" t="s">
        <v>119</v>
      </c>
      <c r="Q191" s="3" t="s">
        <v>83</v>
      </c>
      <c r="R191" s="3" t="s">
        <v>285</v>
      </c>
      <c r="S191" s="3" t="s">
        <v>83</v>
      </c>
      <c r="T191" s="3" t="s">
        <v>186</v>
      </c>
      <c r="U191" s="3" t="s">
        <v>83</v>
      </c>
      <c r="V191" s="3" t="s">
        <v>86</v>
      </c>
      <c r="W191" s="3" t="s">
        <v>86</v>
      </c>
      <c r="X191" s="3" t="s">
        <v>1274</v>
      </c>
      <c r="Y191" s="3" t="s">
        <v>83</v>
      </c>
      <c r="Z191" s="3" t="s">
        <v>192</v>
      </c>
      <c r="AA191" s="3" t="s">
        <v>83</v>
      </c>
      <c r="AB191" s="3" t="s">
        <v>186</v>
      </c>
      <c r="AC191" s="3" t="s">
        <v>83</v>
      </c>
      <c r="AD191" s="3" t="s">
        <v>86</v>
      </c>
      <c r="AE191" s="3" t="s">
        <v>86</v>
      </c>
      <c r="AF191" s="3" t="s">
        <v>136</v>
      </c>
      <c r="AG191" s="3" t="s">
        <v>83</v>
      </c>
      <c r="AH191" s="3" t="s">
        <v>118</v>
      </c>
      <c r="AI191" s="3" t="s">
        <v>83</v>
      </c>
      <c r="AJ191" s="3" t="s">
        <v>103</v>
      </c>
      <c r="AK191" s="3" t="s">
        <v>103</v>
      </c>
      <c r="AL191" s="3" t="s">
        <v>388</v>
      </c>
      <c r="AM191" s="3" t="s">
        <v>388</v>
      </c>
      <c r="AN191" s="3" t="s">
        <v>179</v>
      </c>
      <c r="AO191" s="3" t="s">
        <v>179</v>
      </c>
      <c r="AP191" s="3" t="s">
        <v>86</v>
      </c>
      <c r="AQ191" s="3" t="s">
        <v>86</v>
      </c>
      <c r="AR191" s="3" t="s">
        <v>106</v>
      </c>
      <c r="AS191" s="3" t="s">
        <v>106</v>
      </c>
      <c r="AT191" s="3" t="s">
        <v>139</v>
      </c>
      <c r="AU191" s="3" t="s">
        <v>139</v>
      </c>
      <c r="AV191" s="8">
        <v>0</v>
      </c>
      <c r="AW191" s="8">
        <v>0.01</v>
      </c>
      <c r="AX191" s="8">
        <v>0.03</v>
      </c>
      <c r="AY191" s="8">
        <v>0.17</v>
      </c>
      <c r="AZ191" s="2"/>
    </row>
    <row r="192" spans="4:52" x14ac:dyDescent="0.2">
      <c r="D192" s="1" t="s">
        <v>1276</v>
      </c>
      <c r="E192" s="3" t="s">
        <v>76</v>
      </c>
      <c r="F192" s="3" t="s">
        <v>1277</v>
      </c>
      <c r="G192" s="3" t="s">
        <v>89</v>
      </c>
      <c r="H192" s="2"/>
      <c r="I192" s="2"/>
      <c r="J192" s="2"/>
      <c r="K192" s="3" t="s">
        <v>79</v>
      </c>
      <c r="L192" s="3" t="s">
        <v>80</v>
      </c>
      <c r="M192" s="6">
        <v>0.83819444444444446</v>
      </c>
      <c r="N192" s="3" t="s">
        <v>1278</v>
      </c>
      <c r="O192" s="2"/>
      <c r="P192" s="3" t="s">
        <v>119</v>
      </c>
      <c r="Q192" s="3" t="s">
        <v>83</v>
      </c>
      <c r="R192" s="3" t="s">
        <v>677</v>
      </c>
      <c r="S192" s="3" t="s">
        <v>83</v>
      </c>
      <c r="T192" s="3" t="s">
        <v>525</v>
      </c>
      <c r="U192" s="3" t="s">
        <v>83</v>
      </c>
      <c r="V192" s="3" t="s">
        <v>1279</v>
      </c>
      <c r="W192" s="3" t="s">
        <v>86</v>
      </c>
      <c r="X192" s="3" t="s">
        <v>422</v>
      </c>
      <c r="Y192" s="3" t="s">
        <v>83</v>
      </c>
      <c r="Z192" s="3" t="s">
        <v>372</v>
      </c>
      <c r="AA192" s="3" t="s">
        <v>83</v>
      </c>
      <c r="AB192" s="3" t="s">
        <v>138</v>
      </c>
      <c r="AC192" s="3" t="s">
        <v>83</v>
      </c>
      <c r="AD192" s="3" t="s">
        <v>1280</v>
      </c>
      <c r="AE192" s="3" t="s">
        <v>86</v>
      </c>
      <c r="AF192" s="3" t="s">
        <v>136</v>
      </c>
      <c r="AG192" s="3" t="s">
        <v>83</v>
      </c>
      <c r="AH192" s="3" t="s">
        <v>313</v>
      </c>
      <c r="AI192" s="3" t="s">
        <v>83</v>
      </c>
      <c r="AJ192" s="3" t="s">
        <v>385</v>
      </c>
      <c r="AK192" s="3" t="s">
        <v>385</v>
      </c>
      <c r="AL192" s="3" t="s">
        <v>372</v>
      </c>
      <c r="AM192" s="3" t="s">
        <v>372</v>
      </c>
      <c r="AN192" s="3" t="s">
        <v>516</v>
      </c>
      <c r="AO192" s="3" t="s">
        <v>516</v>
      </c>
      <c r="AP192" s="3" t="s">
        <v>86</v>
      </c>
      <c r="AQ192" s="3" t="s">
        <v>86</v>
      </c>
      <c r="AR192" s="3" t="s">
        <v>106</v>
      </c>
      <c r="AS192" s="3" t="s">
        <v>106</v>
      </c>
      <c r="AT192" s="3" t="s">
        <v>107</v>
      </c>
      <c r="AU192" s="3" t="s">
        <v>107</v>
      </c>
      <c r="AV192" s="8">
        <v>7.0000000000000007E-2</v>
      </c>
      <c r="AW192" s="8">
        <v>0.1</v>
      </c>
      <c r="AX192" s="8">
        <v>0.14000000000000001</v>
      </c>
      <c r="AY192" s="8">
        <v>0.54</v>
      </c>
      <c r="AZ192" s="2"/>
    </row>
    <row r="193" spans="4:52" x14ac:dyDescent="0.2">
      <c r="D193" s="1" t="s">
        <v>1283</v>
      </c>
      <c r="E193" s="3" t="s">
        <v>76</v>
      </c>
      <c r="F193" s="3" t="s">
        <v>1284</v>
      </c>
      <c r="G193" s="3" t="s">
        <v>78</v>
      </c>
      <c r="H193" s="2"/>
      <c r="I193" s="2"/>
      <c r="J193" s="2"/>
      <c r="K193" s="3" t="s">
        <v>79</v>
      </c>
      <c r="L193" s="3" t="s">
        <v>80</v>
      </c>
      <c r="M193" s="6">
        <v>0.84027777777777779</v>
      </c>
      <c r="N193" s="3" t="s">
        <v>1285</v>
      </c>
      <c r="O193" s="2"/>
      <c r="P193" s="3" t="s">
        <v>307</v>
      </c>
      <c r="Q193" s="3" t="s">
        <v>83</v>
      </c>
      <c r="R193" s="3" t="s">
        <v>1286</v>
      </c>
      <c r="S193" s="3" t="s">
        <v>83</v>
      </c>
      <c r="T193" s="3" t="s">
        <v>263</v>
      </c>
      <c r="U193" s="3" t="s">
        <v>83</v>
      </c>
      <c r="V193" s="3" t="s">
        <v>1287</v>
      </c>
      <c r="W193" s="3" t="s">
        <v>86</v>
      </c>
      <c r="X193" s="3" t="s">
        <v>184</v>
      </c>
      <c r="Y193" s="3" t="s">
        <v>83</v>
      </c>
      <c r="Z193" s="3" t="s">
        <v>1288</v>
      </c>
      <c r="AA193" s="3" t="s">
        <v>83</v>
      </c>
      <c r="AB193" s="3" t="s">
        <v>525</v>
      </c>
      <c r="AC193" s="3" t="s">
        <v>83</v>
      </c>
      <c r="AD193" s="3">
        <f>-(0.74 %)</f>
        <v>-7.4000000000000003E-3</v>
      </c>
      <c r="AE193" s="3" t="s">
        <v>86</v>
      </c>
      <c r="AF193" s="3" t="s">
        <v>101</v>
      </c>
      <c r="AG193" s="3" t="s">
        <v>83</v>
      </c>
      <c r="AH193" s="3" t="s">
        <v>118</v>
      </c>
      <c r="AI193" s="3" t="s">
        <v>83</v>
      </c>
      <c r="AJ193" s="3" t="s">
        <v>214</v>
      </c>
      <c r="AK193" s="3" t="s">
        <v>214</v>
      </c>
      <c r="AL193" s="3" t="s">
        <v>1289</v>
      </c>
      <c r="AM193" s="3" t="s">
        <v>1289</v>
      </c>
      <c r="AN193" s="3" t="s">
        <v>694</v>
      </c>
      <c r="AO193" s="3" t="s">
        <v>694</v>
      </c>
      <c r="AP193" s="3" t="s">
        <v>86</v>
      </c>
      <c r="AQ193" s="3" t="s">
        <v>86</v>
      </c>
      <c r="AR193" s="3" t="s">
        <v>106</v>
      </c>
      <c r="AS193" s="3" t="s">
        <v>106</v>
      </c>
      <c r="AT193" s="3" t="s">
        <v>107</v>
      </c>
      <c r="AU193" s="3" t="s">
        <v>107</v>
      </c>
      <c r="AV193" s="8">
        <v>0.04</v>
      </c>
      <c r="AW193" s="8">
        <v>0.04</v>
      </c>
      <c r="AX193" s="8">
        <v>7.0000000000000007E-2</v>
      </c>
      <c r="AY193" s="8">
        <v>0.26</v>
      </c>
      <c r="AZ193" s="2"/>
    </row>
    <row r="194" spans="4:52" x14ac:dyDescent="0.2">
      <c r="D194" s="1" t="s">
        <v>795</v>
      </c>
      <c r="E194" s="3" t="s">
        <v>76</v>
      </c>
      <c r="F194" s="3" t="s">
        <v>1293</v>
      </c>
      <c r="G194" s="3" t="s">
        <v>89</v>
      </c>
      <c r="H194" s="2"/>
      <c r="I194" s="2"/>
      <c r="J194" s="2"/>
      <c r="K194" s="3" t="s">
        <v>79</v>
      </c>
      <c r="L194" s="3" t="s">
        <v>80</v>
      </c>
      <c r="M194" s="6">
        <v>0.84097222222222223</v>
      </c>
      <c r="N194" s="3" t="s">
        <v>1294</v>
      </c>
      <c r="O194" s="2"/>
      <c r="P194" s="3" t="s">
        <v>110</v>
      </c>
      <c r="Q194" s="3" t="s">
        <v>83</v>
      </c>
      <c r="R194" s="3" t="s">
        <v>1035</v>
      </c>
      <c r="S194" s="3" t="s">
        <v>83</v>
      </c>
      <c r="T194" s="3" t="s">
        <v>121</v>
      </c>
      <c r="U194" s="3" t="s">
        <v>83</v>
      </c>
      <c r="V194" s="3" t="s">
        <v>86</v>
      </c>
      <c r="W194" s="3" t="s">
        <v>86</v>
      </c>
      <c r="X194" s="3" t="s">
        <v>1295</v>
      </c>
      <c r="Y194" s="3" t="s">
        <v>433</v>
      </c>
      <c r="Z194" s="3" t="s">
        <v>398</v>
      </c>
      <c r="AA194" s="3" t="s">
        <v>398</v>
      </c>
      <c r="AB194" s="3" t="s">
        <v>158</v>
      </c>
      <c r="AC194" s="3" t="s">
        <v>133</v>
      </c>
      <c r="AD194" s="3">
        <f>-(1.83 %)</f>
        <v>-1.83E-2</v>
      </c>
      <c r="AE194" s="3" t="s">
        <v>1296</v>
      </c>
      <c r="AF194" s="3" t="s">
        <v>83</v>
      </c>
      <c r="AG194" s="3" t="s">
        <v>83</v>
      </c>
      <c r="AH194" s="3" t="s">
        <v>335</v>
      </c>
      <c r="AI194" s="3" t="s">
        <v>139</v>
      </c>
      <c r="AJ194" s="3" t="s">
        <v>1291</v>
      </c>
      <c r="AK194" s="3" t="s">
        <v>1291</v>
      </c>
      <c r="AL194" s="3" t="s">
        <v>126</v>
      </c>
      <c r="AM194" s="3" t="s">
        <v>126</v>
      </c>
      <c r="AN194" s="3" t="s">
        <v>133</v>
      </c>
      <c r="AO194" s="3" t="s">
        <v>133</v>
      </c>
      <c r="AP194" s="3" t="s">
        <v>86</v>
      </c>
      <c r="AQ194" s="3" t="s">
        <v>86</v>
      </c>
      <c r="AR194" s="3" t="s">
        <v>106</v>
      </c>
      <c r="AS194" s="3" t="s">
        <v>106</v>
      </c>
      <c r="AT194" s="3" t="s">
        <v>139</v>
      </c>
      <c r="AU194" s="3" t="s">
        <v>139</v>
      </c>
      <c r="AV194" s="8">
        <v>0.03</v>
      </c>
      <c r="AW194" s="8">
        <v>0.04</v>
      </c>
      <c r="AX194" s="8">
        <v>0.05</v>
      </c>
      <c r="AY194" s="8">
        <v>0.23</v>
      </c>
      <c r="AZ194" s="2"/>
    </row>
    <row r="195" spans="4:52" x14ac:dyDescent="0.2">
      <c r="D195" s="1" t="s">
        <v>1297</v>
      </c>
      <c r="E195" s="3" t="s">
        <v>76</v>
      </c>
      <c r="F195" s="3" t="s">
        <v>564</v>
      </c>
      <c r="G195" s="3" t="s">
        <v>78</v>
      </c>
      <c r="H195" s="2"/>
      <c r="I195" s="2"/>
      <c r="J195" s="2"/>
      <c r="K195" s="3" t="s">
        <v>79</v>
      </c>
      <c r="L195" s="3" t="s">
        <v>80</v>
      </c>
      <c r="M195" s="6">
        <v>0.84166666666666667</v>
      </c>
      <c r="N195" s="3" t="s">
        <v>1298</v>
      </c>
      <c r="O195" s="2"/>
      <c r="P195" s="3" t="s">
        <v>110</v>
      </c>
      <c r="Q195" s="3" t="s">
        <v>83</v>
      </c>
      <c r="R195" s="3" t="s">
        <v>1259</v>
      </c>
      <c r="S195" s="3" t="s">
        <v>83</v>
      </c>
      <c r="T195" s="3" t="s">
        <v>529</v>
      </c>
      <c r="U195" s="3" t="s">
        <v>83</v>
      </c>
      <c r="V195" s="3" t="s">
        <v>86</v>
      </c>
      <c r="W195" s="3" t="s">
        <v>86</v>
      </c>
      <c r="X195" s="3" t="s">
        <v>103</v>
      </c>
      <c r="Y195" s="3" t="s">
        <v>83</v>
      </c>
      <c r="Z195" s="3" t="s">
        <v>1299</v>
      </c>
      <c r="AA195" s="3" t="s">
        <v>83</v>
      </c>
      <c r="AB195" s="3" t="s">
        <v>919</v>
      </c>
      <c r="AC195" s="3" t="s">
        <v>83</v>
      </c>
      <c r="AD195" s="3" t="s">
        <v>1300</v>
      </c>
      <c r="AE195" s="3" t="s">
        <v>86</v>
      </c>
      <c r="AF195" s="3" t="s">
        <v>101</v>
      </c>
      <c r="AG195" s="3" t="s">
        <v>83</v>
      </c>
      <c r="AH195" s="3" t="s">
        <v>313</v>
      </c>
      <c r="AI195" s="3" t="s">
        <v>83</v>
      </c>
      <c r="AJ195" s="3" t="s">
        <v>1012</v>
      </c>
      <c r="AK195" s="3" t="s">
        <v>1012</v>
      </c>
      <c r="AL195" s="3" t="s">
        <v>1301</v>
      </c>
      <c r="AM195" s="3" t="s">
        <v>1301</v>
      </c>
      <c r="AN195" s="3" t="s">
        <v>150</v>
      </c>
      <c r="AO195" s="3" t="s">
        <v>150</v>
      </c>
      <c r="AP195" s="3" t="s">
        <v>86</v>
      </c>
      <c r="AQ195" s="3" t="s">
        <v>86</v>
      </c>
      <c r="AR195" s="3" t="s">
        <v>106</v>
      </c>
      <c r="AS195" s="3" t="s">
        <v>106</v>
      </c>
      <c r="AT195" s="3" t="s">
        <v>107</v>
      </c>
      <c r="AU195" s="3" t="s">
        <v>107</v>
      </c>
      <c r="AV195" s="8">
        <v>0.01</v>
      </c>
      <c r="AW195" s="8">
        <v>0.01</v>
      </c>
      <c r="AX195" s="8">
        <v>0.03</v>
      </c>
      <c r="AY195" s="8">
        <v>0.17</v>
      </c>
      <c r="AZ195" s="2"/>
    </row>
    <row r="196" spans="4:52" x14ac:dyDescent="0.2">
      <c r="D196" s="1" t="s">
        <v>1302</v>
      </c>
      <c r="E196" s="3" t="s">
        <v>76</v>
      </c>
      <c r="F196" s="3" t="s">
        <v>436</v>
      </c>
      <c r="G196" s="3" t="s">
        <v>89</v>
      </c>
      <c r="H196" s="2"/>
      <c r="I196" s="2"/>
      <c r="J196" s="2"/>
      <c r="K196" s="3" t="s">
        <v>79</v>
      </c>
      <c r="L196" s="3" t="s">
        <v>80</v>
      </c>
      <c r="M196" s="6">
        <v>0.84305555555555556</v>
      </c>
      <c r="N196" s="3" t="s">
        <v>1303</v>
      </c>
      <c r="O196" s="2"/>
      <c r="P196" s="3" t="s">
        <v>370</v>
      </c>
      <c r="Q196" s="3" t="s">
        <v>83</v>
      </c>
      <c r="R196" s="3" t="s">
        <v>694</v>
      </c>
      <c r="S196" s="3" t="s">
        <v>83</v>
      </c>
      <c r="T196" s="3" t="s">
        <v>146</v>
      </c>
      <c r="U196" s="3" t="s">
        <v>83</v>
      </c>
      <c r="V196" s="3">
        <f>-(2.06 %)</f>
        <v>-2.06E-2</v>
      </c>
      <c r="W196" s="3" t="s">
        <v>86</v>
      </c>
      <c r="X196" s="3" t="s">
        <v>425</v>
      </c>
      <c r="Y196" s="3" t="s">
        <v>83</v>
      </c>
      <c r="Z196" s="3" t="s">
        <v>356</v>
      </c>
      <c r="AA196" s="3" t="s">
        <v>83</v>
      </c>
      <c r="AB196" s="3" t="s">
        <v>151</v>
      </c>
      <c r="AC196" s="3" t="s">
        <v>83</v>
      </c>
      <c r="AD196" s="3" t="s">
        <v>1304</v>
      </c>
      <c r="AE196" s="3" t="s">
        <v>86</v>
      </c>
      <c r="AF196" s="3" t="s">
        <v>101</v>
      </c>
      <c r="AG196" s="3" t="s">
        <v>83</v>
      </c>
      <c r="AH196" s="3" t="s">
        <v>335</v>
      </c>
      <c r="AI196" s="3" t="s">
        <v>83</v>
      </c>
      <c r="AJ196" s="3" t="s">
        <v>541</v>
      </c>
      <c r="AK196" s="3" t="s">
        <v>541</v>
      </c>
      <c r="AL196" s="3" t="s">
        <v>333</v>
      </c>
      <c r="AM196" s="3" t="s">
        <v>333</v>
      </c>
      <c r="AN196" s="3" t="s">
        <v>426</v>
      </c>
      <c r="AO196" s="3" t="s">
        <v>426</v>
      </c>
      <c r="AP196" s="3" t="s">
        <v>86</v>
      </c>
      <c r="AQ196" s="3" t="s">
        <v>86</v>
      </c>
      <c r="AR196" s="3" t="s">
        <v>106</v>
      </c>
      <c r="AS196" s="3" t="s">
        <v>106</v>
      </c>
      <c r="AT196" s="3" t="s">
        <v>107</v>
      </c>
      <c r="AU196" s="3" t="s">
        <v>107</v>
      </c>
      <c r="AV196" s="8">
        <v>0.05</v>
      </c>
      <c r="AW196" s="8">
        <v>0.08</v>
      </c>
      <c r="AX196" s="8">
        <v>0.12</v>
      </c>
      <c r="AY196" s="8">
        <v>0.53</v>
      </c>
      <c r="AZ196" s="2"/>
    </row>
    <row r="197" spans="4:52" x14ac:dyDescent="0.2">
      <c r="D197" s="1" t="s">
        <v>1305</v>
      </c>
      <c r="E197" s="3" t="s">
        <v>76</v>
      </c>
      <c r="F197" s="3" t="s">
        <v>1306</v>
      </c>
      <c r="G197" s="3" t="s">
        <v>130</v>
      </c>
      <c r="H197" s="2"/>
      <c r="I197" s="2"/>
      <c r="J197" s="2"/>
      <c r="K197" s="3" t="s">
        <v>79</v>
      </c>
      <c r="L197" s="3" t="s">
        <v>80</v>
      </c>
      <c r="M197" s="6">
        <v>0.84305555555555556</v>
      </c>
      <c r="N197" s="3" t="s">
        <v>1307</v>
      </c>
      <c r="O197" s="3" t="s">
        <v>92</v>
      </c>
      <c r="P197" s="3" t="s">
        <v>307</v>
      </c>
      <c r="Q197" s="3" t="s">
        <v>83</v>
      </c>
      <c r="R197" s="3" t="s">
        <v>132</v>
      </c>
      <c r="S197" s="3" t="s">
        <v>83</v>
      </c>
      <c r="T197" s="3" t="s">
        <v>179</v>
      </c>
      <c r="U197" s="3" t="s">
        <v>83</v>
      </c>
      <c r="V197" s="3">
        <f>-(0.14 %)</f>
        <v>-1.4000000000000002E-3</v>
      </c>
      <c r="W197" s="3" t="s">
        <v>86</v>
      </c>
      <c r="X197" s="3" t="s">
        <v>1308</v>
      </c>
      <c r="Y197" s="3" t="s">
        <v>83</v>
      </c>
      <c r="Z197" s="3" t="s">
        <v>132</v>
      </c>
      <c r="AA197" s="3" t="s">
        <v>83</v>
      </c>
      <c r="AB197" s="3" t="s">
        <v>179</v>
      </c>
      <c r="AC197" s="3" t="s">
        <v>83</v>
      </c>
      <c r="AD197" s="3">
        <f>-(0.12 %)</f>
        <v>-1.1999999999999999E-3</v>
      </c>
      <c r="AE197" s="3" t="s">
        <v>86</v>
      </c>
      <c r="AF197" s="3" t="s">
        <v>136</v>
      </c>
      <c r="AG197" s="3" t="s">
        <v>83</v>
      </c>
      <c r="AH197" s="3" t="s">
        <v>778</v>
      </c>
      <c r="AI197" s="3" t="s">
        <v>83</v>
      </c>
      <c r="AJ197" s="3" t="s">
        <v>103</v>
      </c>
      <c r="AK197" s="3" t="s">
        <v>103</v>
      </c>
      <c r="AL197" s="3" t="s">
        <v>146</v>
      </c>
      <c r="AM197" s="3" t="s">
        <v>146</v>
      </c>
      <c r="AN197" s="3" t="s">
        <v>179</v>
      </c>
      <c r="AO197" s="3" t="s">
        <v>179</v>
      </c>
      <c r="AP197" s="3" t="s">
        <v>86</v>
      </c>
      <c r="AQ197" s="3" t="s">
        <v>86</v>
      </c>
      <c r="AR197" s="3" t="s">
        <v>106</v>
      </c>
      <c r="AS197" s="3" t="s">
        <v>106</v>
      </c>
      <c r="AT197" s="3" t="s">
        <v>139</v>
      </c>
      <c r="AU197" s="3" t="s">
        <v>139</v>
      </c>
      <c r="AV197" s="8">
        <v>0</v>
      </c>
      <c r="AW197" s="8">
        <v>0.01</v>
      </c>
      <c r="AX197" s="8">
        <v>0.05</v>
      </c>
      <c r="AY197" s="8">
        <v>0.17</v>
      </c>
      <c r="AZ197" s="2"/>
    </row>
    <row r="198" spans="4:52" x14ac:dyDescent="0.2">
      <c r="D198" s="1" t="s">
        <v>1309</v>
      </c>
      <c r="E198" s="3" t="s">
        <v>76</v>
      </c>
      <c r="F198" s="3" t="s">
        <v>1310</v>
      </c>
      <c r="G198" s="3" t="s">
        <v>78</v>
      </c>
      <c r="H198" s="2"/>
      <c r="I198" s="2"/>
      <c r="J198" s="2"/>
      <c r="K198" s="3" t="s">
        <v>79</v>
      </c>
      <c r="L198" s="3" t="s">
        <v>80</v>
      </c>
      <c r="M198" s="6">
        <v>0.84305555555555556</v>
      </c>
      <c r="N198" s="3" t="s">
        <v>1311</v>
      </c>
      <c r="O198" s="3" t="s">
        <v>92</v>
      </c>
      <c r="P198" s="3" t="s">
        <v>307</v>
      </c>
      <c r="Q198" s="3" t="s">
        <v>83</v>
      </c>
      <c r="R198" s="3" t="s">
        <v>446</v>
      </c>
      <c r="S198" s="3" t="s">
        <v>83</v>
      </c>
      <c r="T198" s="3" t="s">
        <v>426</v>
      </c>
      <c r="U198" s="3" t="s">
        <v>83</v>
      </c>
      <c r="V198" s="3">
        <f>-(0.03 %)</f>
        <v>-2.9999999999999997E-4</v>
      </c>
      <c r="W198" s="3" t="s">
        <v>86</v>
      </c>
      <c r="X198" s="3" t="s">
        <v>524</v>
      </c>
      <c r="Y198" s="3" t="s">
        <v>83</v>
      </c>
      <c r="Z198" s="3" t="s">
        <v>1035</v>
      </c>
      <c r="AA198" s="3" t="s">
        <v>83</v>
      </c>
      <c r="AB198" s="3" t="s">
        <v>151</v>
      </c>
      <c r="AC198" s="3" t="s">
        <v>83</v>
      </c>
      <c r="AD198" s="3" t="s">
        <v>86</v>
      </c>
      <c r="AE198" s="3" t="s">
        <v>86</v>
      </c>
      <c r="AF198" s="3" t="s">
        <v>117</v>
      </c>
      <c r="AG198" s="3" t="s">
        <v>83</v>
      </c>
      <c r="AH198" s="3" t="s">
        <v>118</v>
      </c>
      <c r="AI198" s="3" t="s">
        <v>83</v>
      </c>
      <c r="AJ198" s="3" t="s">
        <v>433</v>
      </c>
      <c r="AK198" s="3" t="s">
        <v>433</v>
      </c>
      <c r="AL198" s="3" t="s">
        <v>747</v>
      </c>
      <c r="AM198" s="3" t="s">
        <v>747</v>
      </c>
      <c r="AN198" s="3" t="s">
        <v>151</v>
      </c>
      <c r="AO198" s="3" t="s">
        <v>151</v>
      </c>
      <c r="AP198" s="3" t="s">
        <v>86</v>
      </c>
      <c r="AQ198" s="3" t="s">
        <v>86</v>
      </c>
      <c r="AR198" s="3" t="s">
        <v>106</v>
      </c>
      <c r="AS198" s="3" t="s">
        <v>106</v>
      </c>
      <c r="AT198" s="3" t="s">
        <v>107</v>
      </c>
      <c r="AU198" s="3" t="s">
        <v>107</v>
      </c>
      <c r="AV198" s="8">
        <v>0.05</v>
      </c>
      <c r="AW198" s="8">
        <v>0.06</v>
      </c>
      <c r="AX198" s="8">
        <v>0.08</v>
      </c>
      <c r="AY198" s="8">
        <v>0.09</v>
      </c>
      <c r="AZ198" s="2"/>
    </row>
    <row r="199" spans="4:52" x14ac:dyDescent="0.2">
      <c r="D199" s="1" t="s">
        <v>1312</v>
      </c>
      <c r="E199" s="3" t="s">
        <v>76</v>
      </c>
      <c r="F199" s="3" t="s">
        <v>1313</v>
      </c>
      <c r="G199" s="3" t="s">
        <v>89</v>
      </c>
      <c r="H199" s="2"/>
      <c r="I199" s="2"/>
      <c r="J199" s="2"/>
      <c r="K199" s="3" t="s">
        <v>79</v>
      </c>
      <c r="L199" s="3" t="s">
        <v>80</v>
      </c>
      <c r="M199" s="6">
        <v>0.84305555555555556</v>
      </c>
      <c r="N199" s="3" t="s">
        <v>1314</v>
      </c>
      <c r="O199" s="2"/>
      <c r="P199" s="3" t="s">
        <v>110</v>
      </c>
      <c r="Q199" s="3" t="s">
        <v>83</v>
      </c>
      <c r="R199" s="3" t="s">
        <v>297</v>
      </c>
      <c r="S199" s="3" t="s">
        <v>83</v>
      </c>
      <c r="T199" s="3" t="s">
        <v>186</v>
      </c>
      <c r="U199" s="3" t="s">
        <v>83</v>
      </c>
      <c r="V199" s="3" t="s">
        <v>86</v>
      </c>
      <c r="W199" s="3" t="s">
        <v>86</v>
      </c>
      <c r="X199" s="3" t="s">
        <v>184</v>
      </c>
      <c r="Y199" s="3" t="s">
        <v>83</v>
      </c>
      <c r="Z199" s="3" t="s">
        <v>297</v>
      </c>
      <c r="AA199" s="3" t="s">
        <v>83</v>
      </c>
      <c r="AB199" s="3" t="s">
        <v>186</v>
      </c>
      <c r="AC199" s="3" t="s">
        <v>83</v>
      </c>
      <c r="AD199" s="3" t="s">
        <v>86</v>
      </c>
      <c r="AE199" s="3" t="s">
        <v>86</v>
      </c>
      <c r="AF199" s="3" t="s">
        <v>101</v>
      </c>
      <c r="AG199" s="3" t="s">
        <v>83</v>
      </c>
      <c r="AH199" s="3" t="s">
        <v>335</v>
      </c>
      <c r="AI199" s="3" t="s">
        <v>83</v>
      </c>
      <c r="AJ199" s="3" t="s">
        <v>412</v>
      </c>
      <c r="AK199" s="3" t="s">
        <v>412</v>
      </c>
      <c r="AL199" s="3" t="s">
        <v>297</v>
      </c>
      <c r="AM199" s="3" t="s">
        <v>297</v>
      </c>
      <c r="AN199" s="3" t="s">
        <v>186</v>
      </c>
      <c r="AO199" s="3" t="s">
        <v>186</v>
      </c>
      <c r="AP199" s="3" t="s">
        <v>86</v>
      </c>
      <c r="AQ199" s="3" t="s">
        <v>86</v>
      </c>
      <c r="AR199" s="3" t="s">
        <v>106</v>
      </c>
      <c r="AS199" s="3" t="s">
        <v>106</v>
      </c>
      <c r="AT199" s="3" t="s">
        <v>139</v>
      </c>
      <c r="AU199" s="3" t="s">
        <v>139</v>
      </c>
      <c r="AV199" s="8">
        <v>0.06</v>
      </c>
      <c r="AW199" s="8">
        <v>0.06</v>
      </c>
      <c r="AX199" s="8">
        <v>0.08</v>
      </c>
      <c r="AY199" s="8">
        <v>0.25</v>
      </c>
      <c r="AZ199" s="2"/>
    </row>
    <row r="200" spans="4:52" x14ac:dyDescent="0.2">
      <c r="D200" s="4" t="s">
        <v>1316</v>
      </c>
      <c r="E200" s="3" t="s">
        <v>76</v>
      </c>
      <c r="F200" s="3" t="s">
        <v>1293</v>
      </c>
      <c r="G200" s="3" t="s">
        <v>89</v>
      </c>
      <c r="H200" s="2"/>
      <c r="I200" s="2"/>
      <c r="J200" s="2"/>
      <c r="K200" s="3" t="s">
        <v>79</v>
      </c>
      <c r="L200" s="3" t="s">
        <v>80</v>
      </c>
      <c r="M200" s="6">
        <v>0.84444444444444444</v>
      </c>
      <c r="N200" s="4" t="s">
        <v>1317</v>
      </c>
      <c r="O200" s="3" t="s">
        <v>92</v>
      </c>
      <c r="P200" s="3" t="s">
        <v>307</v>
      </c>
      <c r="Q200" s="3" t="s">
        <v>83</v>
      </c>
      <c r="R200" s="3" t="s">
        <v>373</v>
      </c>
      <c r="S200" s="3" t="s">
        <v>83</v>
      </c>
      <c r="T200" s="3" t="s">
        <v>186</v>
      </c>
      <c r="U200" s="3" t="s">
        <v>83</v>
      </c>
      <c r="V200" s="3" t="s">
        <v>1318</v>
      </c>
      <c r="W200" s="3" t="s">
        <v>86</v>
      </c>
      <c r="X200" s="3" t="s">
        <v>1319</v>
      </c>
      <c r="Y200" s="3" t="s">
        <v>83</v>
      </c>
      <c r="Z200" s="3" t="s">
        <v>373</v>
      </c>
      <c r="AA200" s="3" t="s">
        <v>83</v>
      </c>
      <c r="AB200" s="3" t="s">
        <v>133</v>
      </c>
      <c r="AC200" s="3" t="s">
        <v>83</v>
      </c>
      <c r="AD200" s="3" t="s">
        <v>1320</v>
      </c>
      <c r="AE200" s="3" t="s">
        <v>86</v>
      </c>
      <c r="AF200" s="3" t="s">
        <v>101</v>
      </c>
      <c r="AG200" s="3" t="s">
        <v>83</v>
      </c>
      <c r="AH200" s="3" t="s">
        <v>313</v>
      </c>
      <c r="AI200" s="3" t="s">
        <v>83</v>
      </c>
      <c r="AJ200" s="3" t="s">
        <v>103</v>
      </c>
      <c r="AK200" s="3" t="s">
        <v>103</v>
      </c>
      <c r="AL200" s="3" t="s">
        <v>288</v>
      </c>
      <c r="AM200" s="3" t="s">
        <v>288</v>
      </c>
      <c r="AN200" s="3" t="s">
        <v>133</v>
      </c>
      <c r="AO200" s="3" t="s">
        <v>133</v>
      </c>
      <c r="AP200" s="3" t="s">
        <v>86</v>
      </c>
      <c r="AQ200" s="3" t="s">
        <v>86</v>
      </c>
      <c r="AR200" s="3" t="s">
        <v>106</v>
      </c>
      <c r="AS200" s="3" t="s">
        <v>106</v>
      </c>
      <c r="AT200" s="3" t="s">
        <v>139</v>
      </c>
      <c r="AU200" s="3" t="s">
        <v>139</v>
      </c>
      <c r="AV200" s="8">
        <v>0.05</v>
      </c>
      <c r="AW200" s="8">
        <v>7.0000000000000007E-2</v>
      </c>
      <c r="AX200" s="8">
        <v>0.12</v>
      </c>
      <c r="AY200" s="8">
        <v>0.35</v>
      </c>
      <c r="AZ200" s="2"/>
    </row>
    <row r="201" spans="4:52" x14ac:dyDescent="0.2">
      <c r="D201" s="1" t="s">
        <v>1339</v>
      </c>
      <c r="E201" s="3" t="s">
        <v>76</v>
      </c>
      <c r="F201" s="3" t="s">
        <v>1340</v>
      </c>
      <c r="G201" s="3" t="s">
        <v>89</v>
      </c>
      <c r="H201" s="2"/>
      <c r="I201" s="2"/>
      <c r="J201" s="2"/>
      <c r="K201" s="3" t="s">
        <v>79</v>
      </c>
      <c r="L201" s="3" t="s">
        <v>80</v>
      </c>
      <c r="M201" s="6">
        <v>0.85486111111111107</v>
      </c>
      <c r="N201" s="3" t="s">
        <v>1341</v>
      </c>
      <c r="O201" s="3" t="s">
        <v>92</v>
      </c>
      <c r="P201" s="3" t="s">
        <v>307</v>
      </c>
      <c r="Q201" s="3" t="s">
        <v>83</v>
      </c>
      <c r="R201" s="3" t="s">
        <v>244</v>
      </c>
      <c r="S201" s="3" t="s">
        <v>83</v>
      </c>
      <c r="T201" s="3" t="s">
        <v>133</v>
      </c>
      <c r="U201" s="3" t="s">
        <v>83</v>
      </c>
      <c r="V201" s="3">
        <f>-(0.42 %)</f>
        <v>-4.1999999999999997E-3</v>
      </c>
      <c r="W201" s="3" t="s">
        <v>86</v>
      </c>
      <c r="X201" s="3" t="s">
        <v>1342</v>
      </c>
      <c r="Y201" s="3" t="s">
        <v>83</v>
      </c>
      <c r="Z201" s="3" t="s">
        <v>391</v>
      </c>
      <c r="AA201" s="3" t="s">
        <v>83</v>
      </c>
      <c r="AB201" s="3" t="s">
        <v>133</v>
      </c>
      <c r="AC201" s="3" t="s">
        <v>83</v>
      </c>
      <c r="AD201" s="3">
        <f>-(0.15 %)</f>
        <v>-1.5E-3</v>
      </c>
      <c r="AE201" s="3" t="s">
        <v>86</v>
      </c>
      <c r="AF201" s="3" t="s">
        <v>101</v>
      </c>
      <c r="AG201" s="3" t="s">
        <v>83</v>
      </c>
      <c r="AH201" s="3" t="s">
        <v>118</v>
      </c>
      <c r="AI201" s="3" t="s">
        <v>83</v>
      </c>
      <c r="AJ201" s="3" t="s">
        <v>374</v>
      </c>
      <c r="AK201" s="3" t="s">
        <v>374</v>
      </c>
      <c r="AL201" s="3" t="s">
        <v>244</v>
      </c>
      <c r="AM201" s="3" t="s">
        <v>244</v>
      </c>
      <c r="AN201" s="3" t="s">
        <v>186</v>
      </c>
      <c r="AO201" s="3" t="s">
        <v>186</v>
      </c>
      <c r="AP201" s="3" t="s">
        <v>86</v>
      </c>
      <c r="AQ201" s="3" t="s">
        <v>86</v>
      </c>
      <c r="AR201" s="3" t="s">
        <v>106</v>
      </c>
      <c r="AS201" s="3" t="s">
        <v>106</v>
      </c>
      <c r="AT201" s="3" t="s">
        <v>139</v>
      </c>
      <c r="AU201" s="3" t="s">
        <v>139</v>
      </c>
      <c r="AV201" s="8">
        <v>7.0000000000000007E-2</v>
      </c>
      <c r="AW201" s="8">
        <v>0.08</v>
      </c>
      <c r="AX201" s="8">
        <v>0.11</v>
      </c>
      <c r="AY201" s="8">
        <v>0.23</v>
      </c>
      <c r="AZ201" s="2"/>
    </row>
    <row r="202" spans="4:52" x14ac:dyDescent="0.2">
      <c r="D202" s="1" t="s">
        <v>1349</v>
      </c>
      <c r="E202" s="3" t="s">
        <v>920</v>
      </c>
      <c r="F202" s="3" t="s">
        <v>1350</v>
      </c>
      <c r="G202" s="3" t="s">
        <v>130</v>
      </c>
      <c r="H202" s="2"/>
      <c r="I202" s="2"/>
      <c r="J202" s="2"/>
      <c r="K202" s="3" t="s">
        <v>79</v>
      </c>
      <c r="L202" s="3" t="s">
        <v>80</v>
      </c>
      <c r="M202" s="6">
        <v>0.8569444444444444</v>
      </c>
      <c r="N202" s="3" t="s">
        <v>1351</v>
      </c>
      <c r="O202" s="3" t="s">
        <v>92</v>
      </c>
      <c r="P202" s="3" t="s">
        <v>1183</v>
      </c>
      <c r="Q202" s="3" t="s">
        <v>83</v>
      </c>
      <c r="R202" s="3" t="s">
        <v>388</v>
      </c>
      <c r="S202" s="3" t="s">
        <v>83</v>
      </c>
      <c r="T202" s="3" t="s">
        <v>357</v>
      </c>
      <c r="U202" s="3" t="s">
        <v>83</v>
      </c>
      <c r="V202" s="3" t="s">
        <v>86</v>
      </c>
      <c r="W202" s="3" t="s">
        <v>86</v>
      </c>
      <c r="X202" s="3" t="s">
        <v>1352</v>
      </c>
      <c r="Y202" s="3" t="s">
        <v>83</v>
      </c>
      <c r="Z202" s="3" t="s">
        <v>391</v>
      </c>
      <c r="AA202" s="3" t="s">
        <v>83</v>
      </c>
      <c r="AB202" s="3" t="s">
        <v>179</v>
      </c>
      <c r="AC202" s="3" t="s">
        <v>83</v>
      </c>
      <c r="AD202" s="3">
        <f>-(0.05 %)</f>
        <v>-5.0000000000000001E-4</v>
      </c>
      <c r="AE202" s="3" t="s">
        <v>86</v>
      </c>
      <c r="AF202" s="3" t="s">
        <v>136</v>
      </c>
      <c r="AG202" s="3" t="s">
        <v>83</v>
      </c>
      <c r="AH202" s="3" t="s">
        <v>335</v>
      </c>
      <c r="AI202" s="3" t="s">
        <v>83</v>
      </c>
      <c r="AJ202" s="3" t="s">
        <v>1327</v>
      </c>
      <c r="AK202" s="3" t="s">
        <v>1327</v>
      </c>
      <c r="AL202" s="3" t="s">
        <v>376</v>
      </c>
      <c r="AM202" s="3" t="s">
        <v>376</v>
      </c>
      <c r="AN202" s="3" t="s">
        <v>179</v>
      </c>
      <c r="AO202" s="3" t="s">
        <v>179</v>
      </c>
      <c r="AP202" s="3" t="s">
        <v>86</v>
      </c>
      <c r="AQ202" s="3" t="s">
        <v>86</v>
      </c>
      <c r="AR202" s="3" t="s">
        <v>106</v>
      </c>
      <c r="AS202" s="3" t="s">
        <v>106</v>
      </c>
      <c r="AT202" s="3" t="s">
        <v>107</v>
      </c>
      <c r="AU202" s="3" t="s">
        <v>107</v>
      </c>
      <c r="AV202" s="8">
        <v>0</v>
      </c>
      <c r="AW202" s="8">
        <v>0.01</v>
      </c>
      <c r="AX202" s="8">
        <v>0.04</v>
      </c>
      <c r="AY202" s="8">
        <v>0.19</v>
      </c>
      <c r="AZ202" s="2"/>
    </row>
    <row r="203" spans="4:52" x14ac:dyDescent="0.2">
      <c r="D203" s="1" t="s">
        <v>1372</v>
      </c>
      <c r="E203" s="3" t="s">
        <v>76</v>
      </c>
      <c r="F203" s="3" t="s">
        <v>231</v>
      </c>
      <c r="G203" s="3" t="s">
        <v>89</v>
      </c>
      <c r="H203" s="2"/>
      <c r="I203" s="2"/>
      <c r="J203" s="2"/>
      <c r="K203" s="3" t="s">
        <v>79</v>
      </c>
      <c r="L203" s="3" t="s">
        <v>80</v>
      </c>
      <c r="M203" s="6">
        <v>0.86875000000000002</v>
      </c>
      <c r="N203" s="3" t="s">
        <v>1373</v>
      </c>
      <c r="O203" s="2"/>
      <c r="P203" s="3" t="s">
        <v>586</v>
      </c>
      <c r="Q203" s="3" t="s">
        <v>83</v>
      </c>
      <c r="R203" s="3" t="s">
        <v>415</v>
      </c>
      <c r="S203" s="3" t="s">
        <v>83</v>
      </c>
      <c r="T203" s="3" t="s">
        <v>179</v>
      </c>
      <c r="U203" s="3" t="s">
        <v>83</v>
      </c>
      <c r="V203" s="3" t="s">
        <v>86</v>
      </c>
      <c r="W203" s="3" t="s">
        <v>86</v>
      </c>
      <c r="X203" s="3" t="s">
        <v>103</v>
      </c>
      <c r="Y203" s="3" t="s">
        <v>83</v>
      </c>
      <c r="Z203" s="3" t="s">
        <v>196</v>
      </c>
      <c r="AA203" s="3" t="s">
        <v>83</v>
      </c>
      <c r="AB203" s="3" t="s">
        <v>112</v>
      </c>
      <c r="AC203" s="3" t="s">
        <v>83</v>
      </c>
      <c r="AD203" s="3" t="s">
        <v>86</v>
      </c>
      <c r="AE203" s="3" t="s">
        <v>86</v>
      </c>
      <c r="AF203" s="3" t="s">
        <v>101</v>
      </c>
      <c r="AG203" s="3" t="s">
        <v>83</v>
      </c>
      <c r="AH203" s="3" t="s">
        <v>313</v>
      </c>
      <c r="AI203" s="3" t="s">
        <v>83</v>
      </c>
      <c r="AJ203" s="3" t="s">
        <v>315</v>
      </c>
      <c r="AK203" s="3" t="s">
        <v>315</v>
      </c>
      <c r="AL203" s="3" t="s">
        <v>196</v>
      </c>
      <c r="AM203" s="3" t="s">
        <v>196</v>
      </c>
      <c r="AN203" s="3" t="s">
        <v>121</v>
      </c>
      <c r="AO203" s="3" t="s">
        <v>121</v>
      </c>
      <c r="AP203" s="3" t="s">
        <v>86</v>
      </c>
      <c r="AQ203" s="3" t="s">
        <v>86</v>
      </c>
      <c r="AR203" s="3" t="s">
        <v>106</v>
      </c>
      <c r="AS203" s="3" t="s">
        <v>106</v>
      </c>
      <c r="AT203" s="3" t="s">
        <v>139</v>
      </c>
      <c r="AU203" s="3" t="s">
        <v>139</v>
      </c>
      <c r="AV203" s="8">
        <v>0.06</v>
      </c>
      <c r="AW203" s="8">
        <v>0.08</v>
      </c>
      <c r="AX203" s="8">
        <v>0.14000000000000001</v>
      </c>
      <c r="AY203" s="8">
        <v>0.36</v>
      </c>
      <c r="AZ203" s="2"/>
    </row>
    <row r="204" spans="4:52" x14ac:dyDescent="0.2">
      <c r="D204" s="1" t="s">
        <v>1380</v>
      </c>
      <c r="E204" s="3" t="s">
        <v>76</v>
      </c>
      <c r="F204" s="3" t="s">
        <v>1381</v>
      </c>
      <c r="G204" s="3" t="s">
        <v>89</v>
      </c>
      <c r="H204" s="2"/>
      <c r="I204" s="2"/>
      <c r="J204" s="2"/>
      <c r="K204" s="3" t="s">
        <v>79</v>
      </c>
      <c r="L204" s="3" t="s">
        <v>80</v>
      </c>
      <c r="M204" s="6">
        <v>0.87430555555555556</v>
      </c>
      <c r="N204" s="3" t="s">
        <v>1382</v>
      </c>
      <c r="O204" s="3" t="s">
        <v>92</v>
      </c>
      <c r="P204" s="3" t="s">
        <v>534</v>
      </c>
      <c r="Q204" s="3" t="s">
        <v>83</v>
      </c>
      <c r="R204" s="3" t="s">
        <v>284</v>
      </c>
      <c r="S204" s="3" t="s">
        <v>83</v>
      </c>
      <c r="T204" s="3" t="s">
        <v>133</v>
      </c>
      <c r="U204" s="3" t="s">
        <v>83</v>
      </c>
      <c r="V204" s="3" t="s">
        <v>1383</v>
      </c>
      <c r="W204" s="3" t="s">
        <v>86</v>
      </c>
      <c r="X204" s="3" t="s">
        <v>315</v>
      </c>
      <c r="Y204" s="3" t="s">
        <v>83</v>
      </c>
      <c r="Z204" s="3" t="s">
        <v>310</v>
      </c>
      <c r="AA204" s="3" t="s">
        <v>83</v>
      </c>
      <c r="AB204" s="3" t="s">
        <v>133</v>
      </c>
      <c r="AC204" s="3" t="s">
        <v>83</v>
      </c>
      <c r="AD204" s="3" t="s">
        <v>1384</v>
      </c>
      <c r="AE204" s="3" t="s">
        <v>86</v>
      </c>
      <c r="AF204" s="3" t="s">
        <v>136</v>
      </c>
      <c r="AG204" s="3" t="s">
        <v>83</v>
      </c>
      <c r="AH204" s="3" t="s">
        <v>102</v>
      </c>
      <c r="AI204" s="3" t="s">
        <v>83</v>
      </c>
      <c r="AJ204" s="3" t="s">
        <v>402</v>
      </c>
      <c r="AK204" s="3" t="s">
        <v>402</v>
      </c>
      <c r="AL204" s="3" t="s">
        <v>150</v>
      </c>
      <c r="AM204" s="3" t="s">
        <v>150</v>
      </c>
      <c r="AN204" s="3" t="s">
        <v>347</v>
      </c>
      <c r="AO204" s="3" t="s">
        <v>347</v>
      </c>
      <c r="AP204" s="3" t="s">
        <v>86</v>
      </c>
      <c r="AQ204" s="3" t="s">
        <v>86</v>
      </c>
      <c r="AR204" s="3" t="s">
        <v>106</v>
      </c>
      <c r="AS204" s="3" t="s">
        <v>106</v>
      </c>
      <c r="AT204" s="3" t="s">
        <v>519</v>
      </c>
      <c r="AU204" s="3" t="s">
        <v>519</v>
      </c>
      <c r="AV204" s="8">
        <v>0</v>
      </c>
      <c r="AW204" s="8">
        <v>0.01</v>
      </c>
      <c r="AX204" s="8">
        <v>0.02</v>
      </c>
      <c r="AY204" s="8">
        <v>0.15</v>
      </c>
      <c r="AZ204" s="2"/>
    </row>
  </sheetData>
  <mergeCells count="1">
    <mergeCell ref="A3:B3"/>
  </mergeCells>
  <conditionalFormatting sqref="D1:D1048576">
    <cfRule type="duplicateValues" dxfId="23" priority="1"/>
  </conditionalFormatting>
  <hyperlinks>
    <hyperlink ref="F2" r:id="rId1" display="mailto:nicole@genorthix.com" xr:uid="{D83D7272-55F3-A048-8CC4-498D419D63F6}"/>
    <hyperlink ref="D81" r:id="rId2" display="mailto:long12short4@gmail.com" xr:uid="{FD2172F3-7658-F947-8931-EFDDBABA6241}"/>
    <hyperlink ref="N81" r:id="rId3" display="mailto:long12short4@gmail.com" xr:uid="{8845D1EC-058C-F040-BD23-549A33F061AF}"/>
    <hyperlink ref="D92" r:id="rId4" display="mailto:janicerost@me.com" xr:uid="{ACA6A52A-4742-984B-8824-F69363AAFEB4}"/>
    <hyperlink ref="N92" r:id="rId5" display="mailto:janicerost@me.com" xr:uid="{0C699E2D-3CEE-0043-B52D-861FD91937C4}"/>
    <hyperlink ref="D200" r:id="rId6" display="mailto:karla@senergy.us" xr:uid="{E7CC542E-A373-DF4F-8EA3-D6D82E6F0F8C}"/>
    <hyperlink ref="N200" r:id="rId7" display="mailto:karla@senergy.us" xr:uid="{B25D3E58-4634-3F45-A7DB-D3C27575E314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B92B-26A3-BF4F-9B45-A3158F9EB62E}">
  <dimension ref="A1:AZ42"/>
  <sheetViews>
    <sheetView workbookViewId="0">
      <selection activeCell="A3" sqref="A3:B5"/>
    </sheetView>
  </sheetViews>
  <sheetFormatPr baseColWidth="10" defaultRowHeight="16" x14ac:dyDescent="0.2"/>
  <cols>
    <col min="4" max="4" width="24.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0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44237.781944444447</v>
      </c>
      <c r="J2" s="6">
        <v>0.89236111111111116</v>
      </c>
      <c r="K2" s="7">
        <v>0.10996527777777777</v>
      </c>
      <c r="L2" s="3">
        <v>87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4037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4036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38</v>
      </c>
      <c r="D5" s="1" t="s">
        <v>704</v>
      </c>
      <c r="E5" s="3" t="s">
        <v>272</v>
      </c>
      <c r="F5" s="3" t="s">
        <v>88</v>
      </c>
      <c r="G5" s="3" t="s">
        <v>89</v>
      </c>
      <c r="H5" s="3" t="s">
        <v>274</v>
      </c>
      <c r="I5" s="3" t="s">
        <v>275</v>
      </c>
      <c r="J5" s="3" t="s">
        <v>2859</v>
      </c>
      <c r="K5" s="3" t="s">
        <v>276</v>
      </c>
      <c r="L5" s="3" t="s">
        <v>80</v>
      </c>
      <c r="M5" s="6">
        <v>0.78194444444444444</v>
      </c>
      <c r="N5" s="3" t="s">
        <v>3956</v>
      </c>
      <c r="O5" s="3" t="s">
        <v>278</v>
      </c>
      <c r="P5" s="3" t="s">
        <v>1230</v>
      </c>
      <c r="Q5" s="3" t="s">
        <v>83</v>
      </c>
      <c r="R5" s="3" t="s">
        <v>431</v>
      </c>
      <c r="S5" s="3" t="s">
        <v>83</v>
      </c>
      <c r="T5" s="3" t="s">
        <v>146</v>
      </c>
      <c r="U5" s="3" t="s">
        <v>83</v>
      </c>
      <c r="V5" s="3" t="s">
        <v>3957</v>
      </c>
      <c r="W5" s="3" t="s">
        <v>86</v>
      </c>
      <c r="X5" s="3" t="s">
        <v>1363</v>
      </c>
      <c r="Y5" s="3" t="s">
        <v>83</v>
      </c>
      <c r="Z5" s="3" t="s">
        <v>185</v>
      </c>
      <c r="AA5" s="3" t="s">
        <v>83</v>
      </c>
      <c r="AB5" s="3" t="s">
        <v>151</v>
      </c>
      <c r="AC5" s="3" t="s">
        <v>83</v>
      </c>
      <c r="AD5" s="3" t="s">
        <v>3958</v>
      </c>
      <c r="AE5" s="3" t="s">
        <v>86</v>
      </c>
      <c r="AF5" s="3" t="s">
        <v>101</v>
      </c>
      <c r="AG5" s="3" t="s">
        <v>83</v>
      </c>
      <c r="AH5" s="3" t="s">
        <v>432</v>
      </c>
      <c r="AI5" s="3" t="s">
        <v>83</v>
      </c>
      <c r="AJ5" s="3" t="s">
        <v>842</v>
      </c>
      <c r="AK5" s="3" t="s">
        <v>842</v>
      </c>
      <c r="AL5" s="3" t="s">
        <v>263</v>
      </c>
      <c r="AM5" s="3" t="s">
        <v>263</v>
      </c>
      <c r="AN5" s="3" t="s">
        <v>132</v>
      </c>
      <c r="AO5" s="3" t="s">
        <v>132</v>
      </c>
      <c r="AP5" s="3" t="s">
        <v>86</v>
      </c>
      <c r="AQ5" s="3" t="s">
        <v>86</v>
      </c>
      <c r="AR5" s="3" t="s">
        <v>3959</v>
      </c>
      <c r="AS5" s="3" t="s">
        <v>3959</v>
      </c>
      <c r="AT5" s="3" t="s">
        <v>83</v>
      </c>
      <c r="AU5" s="3" t="s">
        <v>83</v>
      </c>
      <c r="AV5" s="8">
        <v>0.06</v>
      </c>
      <c r="AW5" s="8">
        <v>7.0000000000000007E-2</v>
      </c>
      <c r="AX5" s="8">
        <v>0.08</v>
      </c>
      <c r="AY5" s="8">
        <v>0.32</v>
      </c>
      <c r="AZ5" s="2"/>
    </row>
    <row r="6" spans="1:52" x14ac:dyDescent="0.2">
      <c r="D6" s="1" t="s">
        <v>3417</v>
      </c>
      <c r="E6" s="3" t="s">
        <v>76</v>
      </c>
      <c r="F6" s="3" t="s">
        <v>88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0.78263888888888899</v>
      </c>
      <c r="N6" s="3" t="s">
        <v>3960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">
      <c r="D7" s="1" t="s">
        <v>673</v>
      </c>
      <c r="E7" s="3" t="s">
        <v>76</v>
      </c>
      <c r="F7" s="3" t="s">
        <v>674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0.79166666666666663</v>
      </c>
      <c r="N7" s="3" t="s">
        <v>3961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D8" s="1" t="s">
        <v>3962</v>
      </c>
      <c r="E8" s="3" t="s">
        <v>76</v>
      </c>
      <c r="F8" s="3" t="s">
        <v>2006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0.80833333333333324</v>
      </c>
      <c r="N8" s="3" t="s">
        <v>3963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">
      <c r="D9" s="1" t="s">
        <v>3964</v>
      </c>
      <c r="E9" s="3" t="s">
        <v>76</v>
      </c>
      <c r="F9" s="3" t="s">
        <v>410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0.80972222222222223</v>
      </c>
      <c r="N9" s="3" t="s">
        <v>3965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">
      <c r="D10" s="1" t="s">
        <v>3966</v>
      </c>
      <c r="E10" s="3" t="s">
        <v>76</v>
      </c>
      <c r="F10" s="3" t="s">
        <v>2150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0.81041666666666667</v>
      </c>
      <c r="N10" s="3" t="s">
        <v>3967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D11" s="1" t="s">
        <v>1503</v>
      </c>
      <c r="E11" s="3" t="s">
        <v>76</v>
      </c>
      <c r="F11" s="3" t="s">
        <v>1504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0.81041666666666667</v>
      </c>
      <c r="N11" s="3" t="s">
        <v>3968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">
      <c r="D12" s="1" t="s">
        <v>2226</v>
      </c>
      <c r="E12" s="3" t="s">
        <v>76</v>
      </c>
      <c r="F12" s="3" t="s">
        <v>3820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0.81041666666666667</v>
      </c>
      <c r="N12" s="3" t="s">
        <v>3969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">
      <c r="D13" s="1" t="s">
        <v>2409</v>
      </c>
      <c r="E13" s="3" t="s">
        <v>76</v>
      </c>
      <c r="F13" s="3" t="s">
        <v>1547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0.81041666666666667</v>
      </c>
      <c r="N13" s="3" t="s">
        <v>3970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">
      <c r="D14" s="1" t="s">
        <v>3972</v>
      </c>
      <c r="E14" s="3" t="s">
        <v>76</v>
      </c>
      <c r="F14" s="3" t="s">
        <v>3973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0.81111111111111101</v>
      </c>
      <c r="N14" s="3" t="s">
        <v>3974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">
      <c r="D15" s="1" t="s">
        <v>979</v>
      </c>
      <c r="E15" s="3" t="s">
        <v>76</v>
      </c>
      <c r="F15" s="3" t="s">
        <v>3853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0.81180555555555556</v>
      </c>
      <c r="N15" s="3" t="s">
        <v>3975</v>
      </c>
      <c r="O15" s="2"/>
      <c r="P15" s="3" t="s">
        <v>119</v>
      </c>
      <c r="Q15" s="3" t="s">
        <v>1275</v>
      </c>
      <c r="R15" s="3" t="s">
        <v>529</v>
      </c>
      <c r="S15" s="3" t="s">
        <v>426</v>
      </c>
      <c r="T15" s="3" t="s">
        <v>186</v>
      </c>
      <c r="U15" s="3" t="s">
        <v>133</v>
      </c>
      <c r="V15" s="3" t="s">
        <v>3976</v>
      </c>
      <c r="W15" s="3" t="s">
        <v>3977</v>
      </c>
      <c r="X15" s="3" t="s">
        <v>1207</v>
      </c>
      <c r="Y15" s="3" t="s">
        <v>3978</v>
      </c>
      <c r="Z15" s="3" t="s">
        <v>392</v>
      </c>
      <c r="AA15" s="3" t="s">
        <v>327</v>
      </c>
      <c r="AB15" s="3" t="s">
        <v>179</v>
      </c>
      <c r="AC15" s="3" t="s">
        <v>529</v>
      </c>
      <c r="AD15" s="3" t="s">
        <v>3979</v>
      </c>
      <c r="AE15" s="3" t="s">
        <v>3980</v>
      </c>
      <c r="AF15" s="3" t="s">
        <v>290</v>
      </c>
      <c r="AG15" s="3" t="s">
        <v>154</v>
      </c>
      <c r="AH15" s="3" t="s">
        <v>432</v>
      </c>
      <c r="AI15" s="3" t="s">
        <v>2782</v>
      </c>
      <c r="AJ15" s="3" t="s">
        <v>1094</v>
      </c>
      <c r="AK15" s="3" t="s">
        <v>1094</v>
      </c>
      <c r="AL15" s="3" t="s">
        <v>146</v>
      </c>
      <c r="AM15" s="3" t="s">
        <v>146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2206</v>
      </c>
      <c r="AS15" s="3" t="s">
        <v>2206</v>
      </c>
      <c r="AT15" s="3" t="s">
        <v>83</v>
      </c>
      <c r="AU15" s="3" t="s">
        <v>83</v>
      </c>
      <c r="AV15" s="8">
        <v>0.03</v>
      </c>
      <c r="AW15" s="8">
        <v>0.03</v>
      </c>
      <c r="AX15" s="8">
        <v>0.04</v>
      </c>
      <c r="AY15" s="8">
        <v>0.21</v>
      </c>
      <c r="AZ15" s="2"/>
    </row>
    <row r="16" spans="1:52" x14ac:dyDescent="0.2">
      <c r="D16" s="1" t="s">
        <v>3982</v>
      </c>
      <c r="E16" s="3" t="s">
        <v>76</v>
      </c>
      <c r="F16" s="3" t="s">
        <v>2615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0.8125</v>
      </c>
      <c r="N16" s="3" t="s">
        <v>3983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4:52" x14ac:dyDescent="0.2">
      <c r="D17" s="1" t="s">
        <v>3984</v>
      </c>
      <c r="E17" s="3" t="s">
        <v>76</v>
      </c>
      <c r="F17" s="3" t="s">
        <v>3985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0.8125</v>
      </c>
      <c r="N17" s="3" t="s">
        <v>3986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4:52" x14ac:dyDescent="0.2">
      <c r="D18" s="1" t="s">
        <v>1174</v>
      </c>
      <c r="E18" s="3" t="s">
        <v>76</v>
      </c>
      <c r="F18" s="3" t="s">
        <v>1175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0.81319444444444444</v>
      </c>
      <c r="N18" s="3" t="s">
        <v>3987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4:52" x14ac:dyDescent="0.2">
      <c r="D19" s="1" t="s">
        <v>587</v>
      </c>
      <c r="E19" s="3" t="s">
        <v>76</v>
      </c>
      <c r="F19" s="3" t="s">
        <v>588</v>
      </c>
      <c r="G19" s="3" t="s">
        <v>130</v>
      </c>
      <c r="H19" s="2"/>
      <c r="I19" s="2"/>
      <c r="J19" s="2"/>
      <c r="K19" s="3" t="s">
        <v>79</v>
      </c>
      <c r="L19" s="3" t="s">
        <v>80</v>
      </c>
      <c r="M19" s="6">
        <v>0.81388888888888899</v>
      </c>
      <c r="N19" s="3" t="s">
        <v>3988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4:52" x14ac:dyDescent="0.2">
      <c r="D20" s="1" t="s">
        <v>317</v>
      </c>
      <c r="E20" s="3" t="s">
        <v>76</v>
      </c>
      <c r="F20" s="3" t="s">
        <v>961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0.81458333333333333</v>
      </c>
      <c r="N20" s="3" t="s">
        <v>3989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4:52" x14ac:dyDescent="0.2">
      <c r="D21" s="1" t="s">
        <v>3990</v>
      </c>
      <c r="E21" s="3" t="s">
        <v>76</v>
      </c>
      <c r="F21" s="3" t="s">
        <v>3991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0.81458333333333333</v>
      </c>
      <c r="N21" s="3" t="s">
        <v>3992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4:52" x14ac:dyDescent="0.2">
      <c r="D22" s="1" t="s">
        <v>3051</v>
      </c>
      <c r="E22" s="3" t="s">
        <v>76</v>
      </c>
      <c r="F22" s="3" t="s">
        <v>173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0.81458333333333333</v>
      </c>
      <c r="N22" s="3" t="s">
        <v>3993</v>
      </c>
      <c r="O22" s="2"/>
      <c r="P22" s="3" t="s">
        <v>797</v>
      </c>
      <c r="Q22" s="3" t="s">
        <v>546</v>
      </c>
      <c r="R22" s="3" t="s">
        <v>494</v>
      </c>
      <c r="S22" s="3" t="s">
        <v>490</v>
      </c>
      <c r="T22" s="3" t="s">
        <v>186</v>
      </c>
      <c r="U22" s="3" t="s">
        <v>112</v>
      </c>
      <c r="V22" s="3">
        <f>-(0.02 %)</f>
        <v>-2.0000000000000001E-4</v>
      </c>
      <c r="W22" s="3" t="s">
        <v>86</v>
      </c>
      <c r="X22" s="3" t="s">
        <v>1343</v>
      </c>
      <c r="Y22" s="3" t="s">
        <v>1129</v>
      </c>
      <c r="Z22" s="3" t="s">
        <v>490</v>
      </c>
      <c r="AA22" s="3" t="s">
        <v>683</v>
      </c>
      <c r="AB22" s="3" t="s">
        <v>179</v>
      </c>
      <c r="AC22" s="3" t="s">
        <v>115</v>
      </c>
      <c r="AD22" s="3" t="s">
        <v>86</v>
      </c>
      <c r="AE22" s="3" t="s">
        <v>86</v>
      </c>
      <c r="AF22" s="3" t="s">
        <v>2578</v>
      </c>
      <c r="AG22" s="3" t="s">
        <v>154</v>
      </c>
      <c r="AH22" s="3" t="s">
        <v>155</v>
      </c>
      <c r="AI22" s="3" t="s">
        <v>432</v>
      </c>
      <c r="AJ22" s="3" t="s">
        <v>887</v>
      </c>
      <c r="AK22" s="3" t="s">
        <v>887</v>
      </c>
      <c r="AL22" s="3" t="s">
        <v>490</v>
      </c>
      <c r="AM22" s="3" t="s">
        <v>490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3959</v>
      </c>
      <c r="AS22" s="3" t="s">
        <v>3959</v>
      </c>
      <c r="AT22" s="3" t="s">
        <v>83</v>
      </c>
      <c r="AU22" s="3" t="s">
        <v>83</v>
      </c>
      <c r="AV22" s="8">
        <v>0.12</v>
      </c>
      <c r="AW22" s="8">
        <v>0.15</v>
      </c>
      <c r="AX22" s="8">
        <v>0.18</v>
      </c>
      <c r="AY22" s="8">
        <v>0.56999999999999995</v>
      </c>
      <c r="AZ22" s="2"/>
    </row>
    <row r="23" spans="4:52" x14ac:dyDescent="0.2">
      <c r="D23" s="1" t="s">
        <v>3749</v>
      </c>
      <c r="E23" s="3" t="s">
        <v>76</v>
      </c>
      <c r="F23" s="3" t="s">
        <v>3994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0.81527777777777777</v>
      </c>
      <c r="N23" s="3" t="s">
        <v>3995</v>
      </c>
      <c r="O23" s="2"/>
      <c r="P23" s="3" t="s">
        <v>222</v>
      </c>
      <c r="Q23" s="3" t="s">
        <v>83</v>
      </c>
      <c r="R23" s="3" t="s">
        <v>327</v>
      </c>
      <c r="S23" s="3" t="s">
        <v>83</v>
      </c>
      <c r="T23" s="3" t="s">
        <v>112</v>
      </c>
      <c r="U23" s="3" t="s">
        <v>83</v>
      </c>
      <c r="V23" s="3" t="s">
        <v>3996</v>
      </c>
      <c r="W23" s="3" t="s">
        <v>86</v>
      </c>
      <c r="X23" s="3" t="s">
        <v>1843</v>
      </c>
      <c r="Y23" s="3" t="s">
        <v>83</v>
      </c>
      <c r="Z23" s="3" t="s">
        <v>85</v>
      </c>
      <c r="AA23" s="3" t="s">
        <v>83</v>
      </c>
      <c r="AB23" s="3" t="s">
        <v>112</v>
      </c>
      <c r="AC23" s="3" t="s">
        <v>83</v>
      </c>
      <c r="AD23" s="3" t="s">
        <v>3997</v>
      </c>
      <c r="AE23" s="3" t="s">
        <v>86</v>
      </c>
      <c r="AF23" s="3" t="s">
        <v>101</v>
      </c>
      <c r="AG23" s="3" t="s">
        <v>83</v>
      </c>
      <c r="AH23" s="3" t="s">
        <v>155</v>
      </c>
      <c r="AI23" s="3" t="s">
        <v>83</v>
      </c>
      <c r="AJ23" s="3" t="s">
        <v>341</v>
      </c>
      <c r="AK23" s="3" t="s">
        <v>341</v>
      </c>
      <c r="AL23" s="3" t="s">
        <v>490</v>
      </c>
      <c r="AM23" s="3" t="s">
        <v>490</v>
      </c>
      <c r="AN23" s="3" t="s">
        <v>85</v>
      </c>
      <c r="AO23" s="3" t="s">
        <v>85</v>
      </c>
      <c r="AP23" s="3" t="s">
        <v>86</v>
      </c>
      <c r="AQ23" s="3" t="s">
        <v>86</v>
      </c>
      <c r="AR23" s="3" t="s">
        <v>2206</v>
      </c>
      <c r="AS23" s="3" t="s">
        <v>2206</v>
      </c>
      <c r="AT23" s="3" t="s">
        <v>83</v>
      </c>
      <c r="AU23" s="3" t="s">
        <v>83</v>
      </c>
      <c r="AV23" s="8">
        <v>0.01</v>
      </c>
      <c r="AW23" s="8">
        <v>0.02</v>
      </c>
      <c r="AX23" s="8">
        <v>0.03</v>
      </c>
      <c r="AY23" s="8">
        <v>0.25</v>
      </c>
      <c r="AZ23" s="2"/>
    </row>
    <row r="24" spans="4:52" x14ac:dyDescent="0.2">
      <c r="D24" s="1" t="s">
        <v>3538</v>
      </c>
      <c r="E24" s="3" t="s">
        <v>76</v>
      </c>
      <c r="F24" s="3" t="s">
        <v>2017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0.81527777777777777</v>
      </c>
      <c r="N24" s="3" t="s">
        <v>3998</v>
      </c>
      <c r="O24" s="2"/>
      <c r="P24" s="3" t="s">
        <v>1230</v>
      </c>
      <c r="Q24" s="3" t="s">
        <v>83</v>
      </c>
      <c r="R24" s="3" t="s">
        <v>150</v>
      </c>
      <c r="S24" s="3" t="s">
        <v>83</v>
      </c>
      <c r="T24" s="3" t="s">
        <v>558</v>
      </c>
      <c r="U24" s="3" t="s">
        <v>83</v>
      </c>
      <c r="V24" s="3" t="s">
        <v>3999</v>
      </c>
      <c r="W24" s="3" t="s">
        <v>86</v>
      </c>
      <c r="X24" s="3" t="s">
        <v>438</v>
      </c>
      <c r="Y24" s="3" t="s">
        <v>83</v>
      </c>
      <c r="Z24" s="3" t="s">
        <v>400</v>
      </c>
      <c r="AA24" s="3" t="s">
        <v>83</v>
      </c>
      <c r="AB24" s="3" t="s">
        <v>498</v>
      </c>
      <c r="AC24" s="3" t="s">
        <v>83</v>
      </c>
      <c r="AD24" s="3" t="s">
        <v>4000</v>
      </c>
      <c r="AE24" s="3" t="s">
        <v>86</v>
      </c>
      <c r="AF24" s="3" t="s">
        <v>117</v>
      </c>
      <c r="AG24" s="3" t="s">
        <v>83</v>
      </c>
      <c r="AH24" s="3" t="s">
        <v>155</v>
      </c>
      <c r="AI24" s="3" t="s">
        <v>83</v>
      </c>
      <c r="AJ24" s="3" t="s">
        <v>1206</v>
      </c>
      <c r="AK24" s="3" t="s">
        <v>1206</v>
      </c>
      <c r="AL24" s="3" t="s">
        <v>280</v>
      </c>
      <c r="AM24" s="3" t="s">
        <v>280</v>
      </c>
      <c r="AN24" s="3" t="s">
        <v>434</v>
      </c>
      <c r="AO24" s="3" t="s">
        <v>434</v>
      </c>
      <c r="AP24" s="3" t="s">
        <v>86</v>
      </c>
      <c r="AQ24" s="3" t="s">
        <v>86</v>
      </c>
      <c r="AR24" s="3" t="s">
        <v>3959</v>
      </c>
      <c r="AS24" s="3" t="s">
        <v>3959</v>
      </c>
      <c r="AT24" s="3" t="s">
        <v>83</v>
      </c>
      <c r="AU24" s="3" t="s">
        <v>83</v>
      </c>
      <c r="AV24" s="8">
        <v>0.02</v>
      </c>
      <c r="AW24" s="8">
        <v>0.02</v>
      </c>
      <c r="AX24" s="8">
        <v>0.03</v>
      </c>
      <c r="AY24" s="8">
        <v>0.04</v>
      </c>
      <c r="AZ24" s="2"/>
    </row>
    <row r="25" spans="4:52" x14ac:dyDescent="0.2">
      <c r="D25" s="1" t="s">
        <v>2938</v>
      </c>
      <c r="E25" s="3" t="s">
        <v>76</v>
      </c>
      <c r="F25" s="3" t="s">
        <v>236</v>
      </c>
      <c r="G25" s="3" t="s">
        <v>468</v>
      </c>
      <c r="H25" s="2"/>
      <c r="I25" s="2"/>
      <c r="J25" s="2"/>
      <c r="K25" s="3" t="s">
        <v>79</v>
      </c>
      <c r="L25" s="3" t="s">
        <v>80</v>
      </c>
      <c r="M25" s="6">
        <v>0.81597222222222221</v>
      </c>
      <c r="N25" s="3" t="s">
        <v>4001</v>
      </c>
      <c r="O25" s="2"/>
      <c r="P25" s="3" t="s">
        <v>524</v>
      </c>
      <c r="Q25" s="3" t="s">
        <v>1377</v>
      </c>
      <c r="R25" s="3" t="s">
        <v>4002</v>
      </c>
      <c r="S25" s="3" t="s">
        <v>4003</v>
      </c>
      <c r="T25" s="3" t="s">
        <v>4004</v>
      </c>
      <c r="U25" s="3" t="s">
        <v>630</v>
      </c>
      <c r="V25" s="3" t="s">
        <v>86</v>
      </c>
      <c r="W25" s="3" t="s">
        <v>86</v>
      </c>
      <c r="X25" s="3" t="s">
        <v>2196</v>
      </c>
      <c r="Y25" s="3" t="s">
        <v>471</v>
      </c>
      <c r="Z25" s="3" t="s">
        <v>4005</v>
      </c>
      <c r="AA25" s="3" t="s">
        <v>4006</v>
      </c>
      <c r="AB25" s="3" t="s">
        <v>4007</v>
      </c>
      <c r="AC25" s="3" t="s">
        <v>126</v>
      </c>
      <c r="AD25" s="3">
        <f>-(0.15 %)</f>
        <v>-1.5E-3</v>
      </c>
      <c r="AE25" s="3" t="s">
        <v>86</v>
      </c>
      <c r="AF25" s="3" t="s">
        <v>83</v>
      </c>
      <c r="AG25" s="3" t="s">
        <v>117</v>
      </c>
      <c r="AH25" s="3" t="s">
        <v>1334</v>
      </c>
      <c r="AI25" s="3" t="s">
        <v>314</v>
      </c>
      <c r="AJ25" s="3" t="s">
        <v>481</v>
      </c>
      <c r="AK25" s="3" t="s">
        <v>481</v>
      </c>
      <c r="AL25" s="3" t="s">
        <v>4008</v>
      </c>
      <c r="AM25" s="3" t="s">
        <v>4008</v>
      </c>
      <c r="AN25" s="3" t="s">
        <v>3321</v>
      </c>
      <c r="AO25" s="3" t="s">
        <v>3321</v>
      </c>
      <c r="AP25" s="3" t="s">
        <v>86</v>
      </c>
      <c r="AQ25" s="3" t="s">
        <v>86</v>
      </c>
      <c r="AR25" s="3" t="s">
        <v>2206</v>
      </c>
      <c r="AS25" s="3" t="s">
        <v>2206</v>
      </c>
      <c r="AT25" s="3" t="s">
        <v>83</v>
      </c>
      <c r="AU25" s="3" t="s">
        <v>83</v>
      </c>
      <c r="AV25" s="8">
        <v>0.1</v>
      </c>
      <c r="AW25" s="8">
        <v>0.14000000000000001</v>
      </c>
      <c r="AX25" s="8">
        <v>0.21</v>
      </c>
      <c r="AY25" s="8">
        <v>0.59</v>
      </c>
      <c r="AZ25" s="2"/>
    </row>
    <row r="26" spans="4:52" x14ac:dyDescent="0.2">
      <c r="D26" s="1" t="s">
        <v>3094</v>
      </c>
      <c r="E26" s="3" t="s">
        <v>76</v>
      </c>
      <c r="F26" s="3" t="s">
        <v>3095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0.81597222222222221</v>
      </c>
      <c r="N26" s="3" t="s">
        <v>4009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4:52" x14ac:dyDescent="0.2">
      <c r="D27" s="1" t="s">
        <v>3682</v>
      </c>
      <c r="E27" s="3" t="s">
        <v>76</v>
      </c>
      <c r="F27" s="3" t="s">
        <v>636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0.81666666666666676</v>
      </c>
      <c r="N27" s="3" t="s">
        <v>4010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4:52" x14ac:dyDescent="0.2">
      <c r="D28" s="1" t="s">
        <v>2970</v>
      </c>
      <c r="E28" s="3" t="s">
        <v>76</v>
      </c>
      <c r="F28" s="3" t="s">
        <v>1864</v>
      </c>
      <c r="G28" s="3" t="s">
        <v>78</v>
      </c>
      <c r="H28" s="2"/>
      <c r="I28" s="2"/>
      <c r="J28" s="2"/>
      <c r="K28" s="3" t="s">
        <v>79</v>
      </c>
      <c r="L28" s="3" t="s">
        <v>80</v>
      </c>
      <c r="M28" s="6">
        <v>0.81666666666666676</v>
      </c>
      <c r="N28" s="3" t="s">
        <v>4012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4:52" x14ac:dyDescent="0.2">
      <c r="D29" s="1" t="s">
        <v>3981</v>
      </c>
      <c r="E29" s="3" t="s">
        <v>76</v>
      </c>
      <c r="F29" s="3" t="s">
        <v>1235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0.81736111111111109</v>
      </c>
      <c r="N29" s="3" t="s">
        <v>4013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4:52" x14ac:dyDescent="0.2">
      <c r="D30" s="1" t="s">
        <v>4014</v>
      </c>
      <c r="E30" s="3" t="s">
        <v>76</v>
      </c>
      <c r="F30" s="3" t="s">
        <v>1032</v>
      </c>
      <c r="G30" s="3" t="s">
        <v>468</v>
      </c>
      <c r="H30" s="2"/>
      <c r="I30" s="2"/>
      <c r="J30" s="2"/>
      <c r="K30" s="3" t="s">
        <v>1033</v>
      </c>
      <c r="L30" s="3" t="s">
        <v>161</v>
      </c>
      <c r="M30" s="6">
        <v>0.81805555555555554</v>
      </c>
      <c r="N30" s="3" t="s">
        <v>4015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4:52" x14ac:dyDescent="0.2">
      <c r="D31" s="1" t="s">
        <v>2508</v>
      </c>
      <c r="E31" s="3" t="s">
        <v>76</v>
      </c>
      <c r="F31" s="3" t="s">
        <v>4016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0.81874999999999998</v>
      </c>
      <c r="N31" s="3" t="s">
        <v>4017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4:52" x14ac:dyDescent="0.2">
      <c r="D32" s="1" t="s">
        <v>1651</v>
      </c>
      <c r="E32" s="3" t="s">
        <v>76</v>
      </c>
      <c r="F32" s="3" t="s">
        <v>4018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0.81944444444444453</v>
      </c>
      <c r="N32" s="3" t="s">
        <v>4019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4:52" x14ac:dyDescent="0.2">
      <c r="D33" s="1" t="s">
        <v>1467</v>
      </c>
      <c r="E33" s="3" t="s">
        <v>76</v>
      </c>
      <c r="F33" s="3" t="s">
        <v>1468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0.8208333333333333</v>
      </c>
      <c r="N33" s="3" t="s">
        <v>4020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4:52" x14ac:dyDescent="0.2">
      <c r="D34" s="1" t="s">
        <v>641</v>
      </c>
      <c r="E34" s="3" t="s">
        <v>76</v>
      </c>
      <c r="F34" s="3" t="s">
        <v>88</v>
      </c>
      <c r="G34" s="3" t="s">
        <v>468</v>
      </c>
      <c r="H34" s="2"/>
      <c r="I34" s="2"/>
      <c r="J34" s="2"/>
      <c r="K34" s="3" t="s">
        <v>79</v>
      </c>
      <c r="L34" s="2"/>
      <c r="M34" s="6">
        <v>0.8208333333333333</v>
      </c>
      <c r="N34" s="3" t="s">
        <v>4021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4:52" x14ac:dyDescent="0.2">
      <c r="D35" s="1" t="s">
        <v>4022</v>
      </c>
      <c r="E35" s="3" t="s">
        <v>76</v>
      </c>
      <c r="F35" s="3" t="s">
        <v>796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0.82500000000000007</v>
      </c>
      <c r="N35" s="3" t="s">
        <v>4023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4:52" x14ac:dyDescent="0.2">
      <c r="D36" s="1" t="s">
        <v>1857</v>
      </c>
      <c r="E36" s="3" t="s">
        <v>76</v>
      </c>
      <c r="F36" s="3" t="s">
        <v>4024</v>
      </c>
      <c r="G36" s="3" t="s">
        <v>78</v>
      </c>
      <c r="H36" s="2"/>
      <c r="I36" s="2"/>
      <c r="J36" s="2"/>
      <c r="K36" s="3" t="s">
        <v>79</v>
      </c>
      <c r="L36" s="3" t="s">
        <v>80</v>
      </c>
      <c r="M36" s="6">
        <v>0.8256944444444444</v>
      </c>
      <c r="N36" s="3" t="s">
        <v>4025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4:52" x14ac:dyDescent="0.2">
      <c r="D37" s="1" t="s">
        <v>1122</v>
      </c>
      <c r="E37" s="3" t="s">
        <v>76</v>
      </c>
      <c r="F37" s="3" t="s">
        <v>1123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0.83194444444444438</v>
      </c>
      <c r="N37" s="3" t="s">
        <v>4027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4:52" x14ac:dyDescent="0.2">
      <c r="D38" s="1" t="s">
        <v>3030</v>
      </c>
      <c r="E38" s="3" t="s">
        <v>76</v>
      </c>
      <c r="F38" s="3" t="s">
        <v>1235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0.83888888888888891</v>
      </c>
      <c r="N38" s="3" t="s">
        <v>4028</v>
      </c>
      <c r="O38" s="2"/>
      <c r="P38" s="3" t="s">
        <v>83</v>
      </c>
      <c r="Q38" s="3" t="s">
        <v>83</v>
      </c>
      <c r="R38" s="3" t="s">
        <v>83</v>
      </c>
      <c r="S38" s="3" t="s">
        <v>83</v>
      </c>
      <c r="T38" s="3" t="s">
        <v>83</v>
      </c>
      <c r="U38" s="3" t="s">
        <v>83</v>
      </c>
      <c r="V38" s="3" t="s">
        <v>86</v>
      </c>
      <c r="W38" s="3" t="s">
        <v>86</v>
      </c>
      <c r="X38" s="3" t="s">
        <v>83</v>
      </c>
      <c r="Y38" s="3" t="s">
        <v>83</v>
      </c>
      <c r="Z38" s="3" t="s">
        <v>83</v>
      </c>
      <c r="AA38" s="3" t="s">
        <v>83</v>
      </c>
      <c r="AB38" s="3" t="s">
        <v>83</v>
      </c>
      <c r="AC38" s="3" t="s">
        <v>83</v>
      </c>
      <c r="AD38" s="3" t="s">
        <v>86</v>
      </c>
      <c r="AE38" s="3" t="s">
        <v>86</v>
      </c>
      <c r="AF38" s="3" t="s">
        <v>83</v>
      </c>
      <c r="AG38" s="3" t="s">
        <v>83</v>
      </c>
      <c r="AH38" s="3" t="s">
        <v>83</v>
      </c>
      <c r="AI38" s="3" t="s">
        <v>83</v>
      </c>
      <c r="AJ38" s="3" t="s">
        <v>83</v>
      </c>
      <c r="AK38" s="3" t="s">
        <v>83</v>
      </c>
      <c r="AL38" s="3" t="s">
        <v>83</v>
      </c>
      <c r="AM38" s="3" t="s">
        <v>83</v>
      </c>
      <c r="AN38" s="3" t="s">
        <v>83</v>
      </c>
      <c r="AO38" s="3" t="s">
        <v>83</v>
      </c>
      <c r="AP38" s="3" t="s">
        <v>86</v>
      </c>
      <c r="AQ38" s="3" t="s">
        <v>86</v>
      </c>
      <c r="AR38" s="3" t="s">
        <v>83</v>
      </c>
      <c r="AS38" s="3" t="s">
        <v>83</v>
      </c>
      <c r="AT38" s="3" t="s">
        <v>83</v>
      </c>
      <c r="AU38" s="3" t="s">
        <v>83</v>
      </c>
      <c r="AV38" s="8">
        <v>0.03</v>
      </c>
      <c r="AW38" s="8">
        <v>0.1</v>
      </c>
      <c r="AX38" s="8">
        <v>0.19</v>
      </c>
      <c r="AY38" s="8">
        <v>0.52</v>
      </c>
      <c r="AZ38" s="2"/>
    </row>
    <row r="39" spans="4:52" x14ac:dyDescent="0.2">
      <c r="D39" s="1" t="s">
        <v>2153</v>
      </c>
      <c r="E39" s="3" t="s">
        <v>76</v>
      </c>
      <c r="F39" s="3" t="s">
        <v>88</v>
      </c>
      <c r="G39" s="3" t="s">
        <v>468</v>
      </c>
      <c r="H39" s="2"/>
      <c r="I39" s="2"/>
      <c r="J39" s="2"/>
      <c r="K39" s="3" t="s">
        <v>79</v>
      </c>
      <c r="L39" s="2"/>
      <c r="M39" s="6">
        <v>0.85138888888888886</v>
      </c>
      <c r="N39" s="3" t="s">
        <v>4030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4:52" x14ac:dyDescent="0.2">
      <c r="D40" s="1" t="s">
        <v>317</v>
      </c>
      <c r="E40" s="3" t="s">
        <v>76</v>
      </c>
      <c r="F40" s="3" t="s">
        <v>961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0.8534722222222223</v>
      </c>
      <c r="N40" s="3" t="s">
        <v>4031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4:52" x14ac:dyDescent="0.2">
      <c r="D41" s="1" t="s">
        <v>1312</v>
      </c>
      <c r="E41" s="3" t="s">
        <v>76</v>
      </c>
      <c r="F41" s="3" t="s">
        <v>3520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0.85486111111111107</v>
      </c>
      <c r="N41" s="3" t="s">
        <v>4033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4:52" x14ac:dyDescent="0.2">
      <c r="D42" s="1" t="s">
        <v>1380</v>
      </c>
      <c r="E42" s="3" t="s">
        <v>76</v>
      </c>
      <c r="F42" s="3" t="s">
        <v>845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0.86875000000000002</v>
      </c>
      <c r="N42" s="3" t="s">
        <v>4034</v>
      </c>
      <c r="O42" s="2"/>
      <c r="P42" s="3" t="s">
        <v>83</v>
      </c>
      <c r="Q42" s="3" t="s">
        <v>83</v>
      </c>
      <c r="R42" s="3" t="s">
        <v>83</v>
      </c>
      <c r="S42" s="3" t="s">
        <v>83</v>
      </c>
      <c r="T42" s="3" t="s">
        <v>83</v>
      </c>
      <c r="U42" s="3" t="s">
        <v>83</v>
      </c>
      <c r="V42" s="3" t="s">
        <v>86</v>
      </c>
      <c r="W42" s="3" t="s">
        <v>86</v>
      </c>
      <c r="X42" s="3" t="s">
        <v>83</v>
      </c>
      <c r="Y42" s="3" t="s">
        <v>83</v>
      </c>
      <c r="Z42" s="3" t="s">
        <v>83</v>
      </c>
      <c r="AA42" s="3" t="s">
        <v>83</v>
      </c>
      <c r="AB42" s="3" t="s">
        <v>83</v>
      </c>
      <c r="AC42" s="3" t="s">
        <v>83</v>
      </c>
      <c r="AD42" s="3" t="s">
        <v>86</v>
      </c>
      <c r="AE42" s="3" t="s">
        <v>86</v>
      </c>
      <c r="AF42" s="3" t="s">
        <v>83</v>
      </c>
      <c r="AG42" s="3" t="s">
        <v>83</v>
      </c>
      <c r="AH42" s="3" t="s">
        <v>83</v>
      </c>
      <c r="AI42" s="3" t="s">
        <v>83</v>
      </c>
      <c r="AJ42" s="3" t="s">
        <v>83</v>
      </c>
      <c r="AK42" s="3" t="s">
        <v>83</v>
      </c>
      <c r="AL42" s="3" t="s">
        <v>83</v>
      </c>
      <c r="AM42" s="3" t="s">
        <v>83</v>
      </c>
      <c r="AN42" s="3" t="s">
        <v>83</v>
      </c>
      <c r="AO42" s="3" t="s">
        <v>83</v>
      </c>
      <c r="AP42" s="3" t="s">
        <v>86</v>
      </c>
      <c r="AQ42" s="3" t="s">
        <v>86</v>
      </c>
      <c r="AR42" s="3" t="s">
        <v>83</v>
      </c>
      <c r="AS42" s="3" t="s">
        <v>83</v>
      </c>
      <c r="AT42" s="3" t="s">
        <v>83</v>
      </c>
      <c r="AU42" s="3" t="s">
        <v>83</v>
      </c>
      <c r="AV42" s="8">
        <v>0</v>
      </c>
      <c r="AW42" s="8">
        <v>0</v>
      </c>
      <c r="AX42" s="8">
        <v>0.01</v>
      </c>
      <c r="AY42" s="8">
        <v>0.17</v>
      </c>
      <c r="AZ42" s="2"/>
    </row>
  </sheetData>
  <mergeCells count="1">
    <mergeCell ref="A3:B3"/>
  </mergeCells>
  <conditionalFormatting sqref="D1:D1048576">
    <cfRule type="duplicateValues" dxfId="5" priority="1"/>
  </conditionalFormatting>
  <hyperlinks>
    <hyperlink ref="F2" r:id="rId1" display="mailto:genorthix@yahoo.com" xr:uid="{2EB6DDD0-9440-1F4A-8BEB-67F74F170E3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5B07-161A-7647-908D-49DFCB7E8B4C}">
  <dimension ref="A1:AZ89"/>
  <sheetViews>
    <sheetView workbookViewId="0">
      <selection activeCell="A3" sqref="A3:B5"/>
    </sheetView>
  </sheetViews>
  <sheetFormatPr baseColWidth="10" defaultRowHeight="16" x14ac:dyDescent="0.2"/>
  <cols>
    <col min="4" max="4" width="34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9.66406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44230.790972222225</v>
      </c>
      <c r="J2" s="6">
        <v>0.90277777777777779</v>
      </c>
      <c r="K2" s="7">
        <v>0.11174768518518519</v>
      </c>
      <c r="L2" s="3">
        <v>194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3954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3955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85</v>
      </c>
      <c r="D5" s="1" t="s">
        <v>704</v>
      </c>
      <c r="E5" s="3" t="s">
        <v>272</v>
      </c>
      <c r="F5" s="3" t="s">
        <v>88</v>
      </c>
      <c r="G5" s="3" t="s">
        <v>89</v>
      </c>
      <c r="H5" s="3" t="s">
        <v>274</v>
      </c>
      <c r="I5" s="3" t="s">
        <v>275</v>
      </c>
      <c r="J5" s="3" t="s">
        <v>2859</v>
      </c>
      <c r="K5" s="3" t="s">
        <v>276</v>
      </c>
      <c r="L5" s="3" t="s">
        <v>80</v>
      </c>
      <c r="M5" s="6">
        <v>0.7909722222222223</v>
      </c>
      <c r="N5" s="3" t="s">
        <v>3783</v>
      </c>
      <c r="O5" s="3" t="s">
        <v>278</v>
      </c>
      <c r="P5" s="3" t="s">
        <v>595</v>
      </c>
      <c r="Q5" s="3" t="s">
        <v>1406</v>
      </c>
      <c r="R5" s="3" t="s">
        <v>896</v>
      </c>
      <c r="S5" s="3" t="s">
        <v>178</v>
      </c>
      <c r="T5" s="3" t="s">
        <v>146</v>
      </c>
      <c r="U5" s="3" t="s">
        <v>121</v>
      </c>
      <c r="V5" s="3" t="s">
        <v>3784</v>
      </c>
      <c r="W5" s="3">
        <f>-(1.06 %)</f>
        <v>-1.06E-2</v>
      </c>
      <c r="X5" s="3" t="s">
        <v>1693</v>
      </c>
      <c r="Y5" s="3" t="s">
        <v>3785</v>
      </c>
      <c r="Z5" s="3" t="s">
        <v>520</v>
      </c>
      <c r="AA5" s="3" t="s">
        <v>747</v>
      </c>
      <c r="AB5" s="3" t="s">
        <v>132</v>
      </c>
      <c r="AC5" s="3" t="s">
        <v>347</v>
      </c>
      <c r="AD5" s="3" t="s">
        <v>3786</v>
      </c>
      <c r="AE5" s="3" t="s">
        <v>86</v>
      </c>
      <c r="AF5" s="3" t="s">
        <v>290</v>
      </c>
      <c r="AG5" s="3" t="s">
        <v>290</v>
      </c>
      <c r="AH5" s="3" t="s">
        <v>314</v>
      </c>
      <c r="AI5" s="3" t="s">
        <v>497</v>
      </c>
      <c r="AJ5" s="3" t="s">
        <v>599</v>
      </c>
      <c r="AK5" s="3" t="s">
        <v>599</v>
      </c>
      <c r="AL5" s="3" t="s">
        <v>558</v>
      </c>
      <c r="AM5" s="3" t="s">
        <v>558</v>
      </c>
      <c r="AN5" s="3" t="s">
        <v>146</v>
      </c>
      <c r="AO5" s="3" t="s">
        <v>146</v>
      </c>
      <c r="AP5" s="3" t="s">
        <v>86</v>
      </c>
      <c r="AQ5" s="3" t="s">
        <v>86</v>
      </c>
      <c r="AR5" s="3" t="s">
        <v>264</v>
      </c>
      <c r="AS5" s="3" t="s">
        <v>264</v>
      </c>
      <c r="AT5" s="3" t="s">
        <v>83</v>
      </c>
      <c r="AU5" s="3" t="s">
        <v>83</v>
      </c>
      <c r="AV5" s="8">
        <v>7.0000000000000007E-2</v>
      </c>
      <c r="AW5" s="8">
        <v>0.08</v>
      </c>
      <c r="AX5" s="8">
        <v>0.11</v>
      </c>
      <c r="AY5" s="8">
        <v>0.33</v>
      </c>
      <c r="AZ5" s="2"/>
    </row>
    <row r="6" spans="1:52" x14ac:dyDescent="0.2">
      <c r="D6" s="1" t="s">
        <v>3787</v>
      </c>
      <c r="E6" s="3" t="s">
        <v>76</v>
      </c>
      <c r="F6" s="3" t="s">
        <v>3788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0.79166666666666663</v>
      </c>
      <c r="N6" s="3" t="s">
        <v>3789</v>
      </c>
      <c r="O6" s="2"/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83</v>
      </c>
      <c r="Z6" s="3" t="s">
        <v>83</v>
      </c>
      <c r="AA6" s="3" t="s">
        <v>83</v>
      </c>
      <c r="AB6" s="3" t="s">
        <v>83</v>
      </c>
      <c r="AC6" s="3" t="s">
        <v>83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</v>
      </c>
      <c r="AY6" s="8">
        <v>0.04</v>
      </c>
      <c r="AZ6" s="2"/>
    </row>
    <row r="7" spans="1:52" x14ac:dyDescent="0.2">
      <c r="D7" s="1" t="s">
        <v>3749</v>
      </c>
      <c r="E7" s="3" t="s">
        <v>76</v>
      </c>
      <c r="F7" s="3" t="s">
        <v>3750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0.79236111111111107</v>
      </c>
      <c r="N7" s="3" t="s">
        <v>3790</v>
      </c>
      <c r="O7" s="2"/>
      <c r="P7" s="3" t="s">
        <v>83</v>
      </c>
      <c r="Q7" s="3" t="s">
        <v>83</v>
      </c>
      <c r="R7" s="3" t="s">
        <v>83</v>
      </c>
      <c r="S7" s="3" t="s">
        <v>83</v>
      </c>
      <c r="T7" s="3" t="s">
        <v>83</v>
      </c>
      <c r="U7" s="3" t="s">
        <v>83</v>
      </c>
      <c r="V7" s="3" t="s">
        <v>86</v>
      </c>
      <c r="W7" s="3" t="s">
        <v>86</v>
      </c>
      <c r="X7" s="3" t="s">
        <v>83</v>
      </c>
      <c r="Y7" s="3" t="s">
        <v>83</v>
      </c>
      <c r="Z7" s="3" t="s">
        <v>83</v>
      </c>
      <c r="AA7" s="3" t="s">
        <v>83</v>
      </c>
      <c r="AB7" s="3" t="s">
        <v>83</v>
      </c>
      <c r="AC7" s="3" t="s">
        <v>83</v>
      </c>
      <c r="AD7" s="3" t="s">
        <v>86</v>
      </c>
      <c r="AE7" s="3" t="s">
        <v>86</v>
      </c>
      <c r="AF7" s="3" t="s">
        <v>83</v>
      </c>
      <c r="AG7" s="3" t="s">
        <v>83</v>
      </c>
      <c r="AH7" s="3" t="s">
        <v>83</v>
      </c>
      <c r="AI7" s="3" t="s">
        <v>83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</v>
      </c>
      <c r="AW7" s="8">
        <v>0</v>
      </c>
      <c r="AX7" s="8">
        <v>0</v>
      </c>
      <c r="AY7" s="8">
        <v>0.13</v>
      </c>
      <c r="AZ7" s="2"/>
    </row>
    <row r="8" spans="1:52" x14ac:dyDescent="0.2">
      <c r="D8" s="1" t="s">
        <v>3791</v>
      </c>
      <c r="E8" s="3" t="s">
        <v>76</v>
      </c>
      <c r="F8" s="3" t="s">
        <v>176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0.79375000000000007</v>
      </c>
      <c r="N8" s="3" t="s">
        <v>3792</v>
      </c>
      <c r="O8" s="2"/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86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</v>
      </c>
      <c r="AW8" s="8">
        <v>0</v>
      </c>
      <c r="AX8" s="8">
        <v>0</v>
      </c>
      <c r="AY8" s="8">
        <v>0.03</v>
      </c>
      <c r="AZ8" s="2"/>
    </row>
    <row r="9" spans="1:52" x14ac:dyDescent="0.2">
      <c r="D9" s="1" t="s">
        <v>2852</v>
      </c>
      <c r="E9" s="3" t="s">
        <v>76</v>
      </c>
      <c r="F9" s="3" t="s">
        <v>2289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0.79375000000000007</v>
      </c>
      <c r="N9" s="3" t="s">
        <v>3793</v>
      </c>
      <c r="O9" s="2"/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86</v>
      </c>
      <c r="W9" s="3" t="s">
        <v>86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83</v>
      </c>
      <c r="AD9" s="3" t="s">
        <v>86</v>
      </c>
      <c r="AE9" s="3" t="s">
        <v>86</v>
      </c>
      <c r="AF9" s="3" t="s">
        <v>83</v>
      </c>
      <c r="AG9" s="3" t="s">
        <v>83</v>
      </c>
      <c r="AH9" s="3" t="s">
        <v>83</v>
      </c>
      <c r="AI9" s="3" t="s">
        <v>83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</v>
      </c>
      <c r="AW9" s="8">
        <v>0</v>
      </c>
      <c r="AX9" s="8">
        <v>0</v>
      </c>
      <c r="AY9" s="8">
        <v>0.23</v>
      </c>
      <c r="AZ9" s="2"/>
    </row>
    <row r="10" spans="1:52" x14ac:dyDescent="0.2">
      <c r="D10" s="1" t="s">
        <v>3234</v>
      </c>
      <c r="E10" s="3" t="s">
        <v>76</v>
      </c>
      <c r="F10" s="3" t="s">
        <v>2308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0.79513888888888884</v>
      </c>
      <c r="N10" s="3" t="s">
        <v>3796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D11" s="1" t="s">
        <v>2214</v>
      </c>
      <c r="E11" s="3" t="s">
        <v>76</v>
      </c>
      <c r="F11" s="3" t="s">
        <v>1293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0.79513888888888884</v>
      </c>
      <c r="N11" s="3" t="s">
        <v>3797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">
      <c r="D12" s="1" t="s">
        <v>317</v>
      </c>
      <c r="E12" s="3" t="s">
        <v>76</v>
      </c>
      <c r="F12" s="3" t="s">
        <v>543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0.79583333333333339</v>
      </c>
      <c r="N12" s="3" t="s">
        <v>3798</v>
      </c>
      <c r="O12" s="2"/>
      <c r="P12" s="3" t="s">
        <v>137</v>
      </c>
      <c r="Q12" s="3" t="s">
        <v>615</v>
      </c>
      <c r="R12" s="3" t="s">
        <v>152</v>
      </c>
      <c r="S12" s="3" t="s">
        <v>387</v>
      </c>
      <c r="T12" s="3" t="s">
        <v>357</v>
      </c>
      <c r="U12" s="3" t="s">
        <v>121</v>
      </c>
      <c r="V12" s="3" t="s">
        <v>86</v>
      </c>
      <c r="W12" s="3" t="s">
        <v>3799</v>
      </c>
      <c r="X12" s="3" t="s">
        <v>83</v>
      </c>
      <c r="Y12" s="3" t="s">
        <v>83</v>
      </c>
      <c r="Z12" s="3" t="s">
        <v>145</v>
      </c>
      <c r="AA12" s="3" t="s">
        <v>83</v>
      </c>
      <c r="AB12" s="3" t="s">
        <v>229</v>
      </c>
      <c r="AC12" s="3" t="s">
        <v>83</v>
      </c>
      <c r="AD12" s="3" t="s">
        <v>86</v>
      </c>
      <c r="AE12" s="3" t="s">
        <v>86</v>
      </c>
      <c r="AF12" s="3" t="s">
        <v>83</v>
      </c>
      <c r="AG12" s="3" t="s">
        <v>83</v>
      </c>
      <c r="AH12" s="3" t="s">
        <v>83</v>
      </c>
      <c r="AI12" s="3" t="s">
        <v>83</v>
      </c>
      <c r="AJ12" s="3" t="s">
        <v>83</v>
      </c>
      <c r="AK12" s="3" t="s">
        <v>83</v>
      </c>
      <c r="AL12" s="3" t="s">
        <v>83</v>
      </c>
      <c r="AM12" s="3" t="s">
        <v>83</v>
      </c>
      <c r="AN12" s="3" t="s">
        <v>83</v>
      </c>
      <c r="AO12" s="3" t="s">
        <v>83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83</v>
      </c>
      <c r="AU12" s="3" t="s">
        <v>83</v>
      </c>
      <c r="AV12" s="8">
        <v>0.02</v>
      </c>
      <c r="AW12" s="8">
        <v>0.03</v>
      </c>
      <c r="AX12" s="8">
        <v>0.05</v>
      </c>
      <c r="AY12" s="8">
        <v>0.27</v>
      </c>
      <c r="AZ12" s="2"/>
    </row>
    <row r="13" spans="1:52" x14ac:dyDescent="0.2">
      <c r="D13" s="1" t="s">
        <v>409</v>
      </c>
      <c r="E13" s="3" t="s">
        <v>76</v>
      </c>
      <c r="F13" s="3" t="s">
        <v>410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0.79583333333333339</v>
      </c>
      <c r="N13" s="3" t="s">
        <v>3800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">
      <c r="D14" s="1" t="s">
        <v>1563</v>
      </c>
      <c r="E14" s="3" t="s">
        <v>76</v>
      </c>
      <c r="F14" s="3" t="s">
        <v>3801</v>
      </c>
      <c r="G14" s="3" t="s">
        <v>130</v>
      </c>
      <c r="H14" s="2"/>
      <c r="I14" s="2"/>
      <c r="J14" s="2"/>
      <c r="K14" s="3" t="s">
        <v>79</v>
      </c>
      <c r="L14" s="3" t="s">
        <v>80</v>
      </c>
      <c r="M14" s="6">
        <v>0.80138888888888893</v>
      </c>
      <c r="N14" s="3" t="s">
        <v>3802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">
      <c r="D15" s="1" t="s">
        <v>3803</v>
      </c>
      <c r="E15" s="3" t="s">
        <v>76</v>
      </c>
      <c r="F15" s="3" t="s">
        <v>444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0.80208333333333337</v>
      </c>
      <c r="N15" s="3" t="s">
        <v>3804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">
      <c r="D16" s="1" t="s">
        <v>3805</v>
      </c>
      <c r="E16" s="3" t="s">
        <v>76</v>
      </c>
      <c r="F16" s="3" t="s">
        <v>1661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0.80208333333333337</v>
      </c>
      <c r="N16" s="3" t="s">
        <v>3806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4:52" x14ac:dyDescent="0.2">
      <c r="D17" s="1" t="s">
        <v>3807</v>
      </c>
      <c r="E17" s="3" t="s">
        <v>76</v>
      </c>
      <c r="F17" s="3" t="s">
        <v>3808</v>
      </c>
      <c r="G17" s="3" t="s">
        <v>130</v>
      </c>
      <c r="H17" s="2"/>
      <c r="I17" s="2"/>
      <c r="J17" s="2"/>
      <c r="K17" s="3" t="s">
        <v>79</v>
      </c>
      <c r="L17" s="3" t="s">
        <v>80</v>
      </c>
      <c r="M17" s="6">
        <v>0.8027777777777777</v>
      </c>
      <c r="N17" s="3" t="s">
        <v>3809</v>
      </c>
      <c r="O17" s="2"/>
      <c r="P17" s="3" t="s">
        <v>83</v>
      </c>
      <c r="Q17" s="3" t="s">
        <v>83</v>
      </c>
      <c r="R17" s="3" t="s">
        <v>83</v>
      </c>
      <c r="S17" s="3" t="s">
        <v>83</v>
      </c>
      <c r="T17" s="3" t="s">
        <v>83</v>
      </c>
      <c r="U17" s="3" t="s">
        <v>83</v>
      </c>
      <c r="V17" s="3" t="s">
        <v>86</v>
      </c>
      <c r="W17" s="3" t="s">
        <v>86</v>
      </c>
      <c r="X17" s="3" t="s">
        <v>83</v>
      </c>
      <c r="Y17" s="3" t="s">
        <v>83</v>
      </c>
      <c r="Z17" s="3" t="s">
        <v>83</v>
      </c>
      <c r="AA17" s="3" t="s">
        <v>83</v>
      </c>
      <c r="AB17" s="3" t="s">
        <v>83</v>
      </c>
      <c r="AC17" s="3" t="s">
        <v>83</v>
      </c>
      <c r="AD17" s="3" t="s">
        <v>86</v>
      </c>
      <c r="AE17" s="3" t="s">
        <v>86</v>
      </c>
      <c r="AF17" s="3" t="s">
        <v>83</v>
      </c>
      <c r="AG17" s="3" t="s">
        <v>83</v>
      </c>
      <c r="AH17" s="3" t="s">
        <v>83</v>
      </c>
      <c r="AI17" s="3" t="s">
        <v>83</v>
      </c>
      <c r="AJ17" s="3" t="s">
        <v>83</v>
      </c>
      <c r="AK17" s="3" t="s">
        <v>83</v>
      </c>
      <c r="AL17" s="3" t="s">
        <v>83</v>
      </c>
      <c r="AM17" s="3" t="s">
        <v>83</v>
      </c>
      <c r="AN17" s="3" t="s">
        <v>83</v>
      </c>
      <c r="AO17" s="3" t="s">
        <v>83</v>
      </c>
      <c r="AP17" s="3" t="s">
        <v>86</v>
      </c>
      <c r="AQ17" s="3" t="s">
        <v>86</v>
      </c>
      <c r="AR17" s="3" t="s">
        <v>83</v>
      </c>
      <c r="AS17" s="3" t="s">
        <v>83</v>
      </c>
      <c r="AT17" s="3" t="s">
        <v>83</v>
      </c>
      <c r="AU17" s="3" t="s">
        <v>83</v>
      </c>
      <c r="AV17" s="8">
        <v>0</v>
      </c>
      <c r="AW17" s="8">
        <v>0</v>
      </c>
      <c r="AX17" s="8">
        <v>0</v>
      </c>
      <c r="AY17" s="8">
        <v>0.11</v>
      </c>
      <c r="AZ17" s="2"/>
    </row>
    <row r="18" spans="4:52" x14ac:dyDescent="0.2">
      <c r="D18" s="1" t="s">
        <v>3810</v>
      </c>
      <c r="E18" s="3" t="s">
        <v>76</v>
      </c>
      <c r="F18" s="3" t="s">
        <v>3811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0.80347222222222225</v>
      </c>
      <c r="N18" s="3" t="s">
        <v>3812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4:52" x14ac:dyDescent="0.2">
      <c r="D19" s="1" t="s">
        <v>3813</v>
      </c>
      <c r="E19" s="3" t="s">
        <v>76</v>
      </c>
      <c r="F19" s="3" t="s">
        <v>3814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0.8041666666666667</v>
      </c>
      <c r="N19" s="3" t="s">
        <v>3815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4:52" x14ac:dyDescent="0.2">
      <c r="D20" s="1" t="s">
        <v>1958</v>
      </c>
      <c r="E20" s="3" t="s">
        <v>76</v>
      </c>
      <c r="F20" s="3" t="s">
        <v>173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0.8041666666666667</v>
      </c>
      <c r="N20" s="3" t="s">
        <v>3816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4:52" x14ac:dyDescent="0.2">
      <c r="D21" s="1" t="s">
        <v>3818</v>
      </c>
      <c r="E21" s="3" t="s">
        <v>76</v>
      </c>
      <c r="F21" s="3" t="s">
        <v>1907</v>
      </c>
      <c r="G21" s="3" t="s">
        <v>78</v>
      </c>
      <c r="H21" s="2"/>
      <c r="I21" s="2"/>
      <c r="J21" s="2"/>
      <c r="K21" s="3" t="s">
        <v>79</v>
      </c>
      <c r="L21" s="3" t="s">
        <v>80</v>
      </c>
      <c r="M21" s="6">
        <v>0.80486111111111114</v>
      </c>
      <c r="N21" s="3" t="s">
        <v>3819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4:52" x14ac:dyDescent="0.2">
      <c r="D22" s="1" t="s">
        <v>2226</v>
      </c>
      <c r="E22" s="3" t="s">
        <v>76</v>
      </c>
      <c r="F22" s="3" t="s">
        <v>3820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0.80486111111111114</v>
      </c>
      <c r="N22" s="3" t="s">
        <v>3821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4:52" x14ac:dyDescent="0.2">
      <c r="D23" s="1" t="s">
        <v>3823</v>
      </c>
      <c r="E23" s="3" t="s">
        <v>76</v>
      </c>
      <c r="F23" s="3" t="s">
        <v>1949</v>
      </c>
      <c r="G23" s="3" t="s">
        <v>78</v>
      </c>
      <c r="H23" s="2"/>
      <c r="I23" s="2"/>
      <c r="J23" s="2"/>
      <c r="K23" s="3" t="s">
        <v>90</v>
      </c>
      <c r="L23" s="3" t="s">
        <v>80</v>
      </c>
      <c r="M23" s="6">
        <v>0.80694444444444446</v>
      </c>
      <c r="N23" s="3" t="s">
        <v>3824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4:52" x14ac:dyDescent="0.2">
      <c r="D24" s="1" t="s">
        <v>3825</v>
      </c>
      <c r="E24" s="3" t="s">
        <v>76</v>
      </c>
      <c r="F24" s="3" t="s">
        <v>2517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0.80694444444444446</v>
      </c>
      <c r="N24" s="3" t="s">
        <v>3826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4:52" x14ac:dyDescent="0.2">
      <c r="D25" s="1" t="s">
        <v>666</v>
      </c>
      <c r="E25" s="3" t="s">
        <v>76</v>
      </c>
      <c r="F25" s="3" t="s">
        <v>3827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0.80902777777777779</v>
      </c>
      <c r="N25" s="3" t="s">
        <v>3828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4:52" x14ac:dyDescent="0.2">
      <c r="D26" s="1" t="s">
        <v>3831</v>
      </c>
      <c r="E26" s="3" t="s">
        <v>76</v>
      </c>
      <c r="F26" s="3" t="s">
        <v>231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0.80902777777777779</v>
      </c>
      <c r="N26" s="3" t="s">
        <v>3832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4:52" x14ac:dyDescent="0.2">
      <c r="D27" s="1" t="s">
        <v>3834</v>
      </c>
      <c r="E27" s="3" t="s">
        <v>76</v>
      </c>
      <c r="F27" s="3" t="s">
        <v>3835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0.81111111111111101</v>
      </c>
      <c r="N27" s="3" t="s">
        <v>3836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4:52" x14ac:dyDescent="0.2">
      <c r="D28" s="1" t="s">
        <v>3837</v>
      </c>
      <c r="E28" s="3" t="s">
        <v>76</v>
      </c>
      <c r="F28" s="3" t="s">
        <v>173</v>
      </c>
      <c r="G28" s="3" t="s">
        <v>89</v>
      </c>
      <c r="H28" s="2"/>
      <c r="I28" s="2"/>
      <c r="J28" s="2"/>
      <c r="K28" s="3" t="s">
        <v>79</v>
      </c>
      <c r="L28" s="2"/>
      <c r="M28" s="6">
        <v>0.81111111111111101</v>
      </c>
      <c r="N28" s="3" t="s">
        <v>3838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4:52" x14ac:dyDescent="0.2">
      <c r="D29" s="1" t="s">
        <v>3541</v>
      </c>
      <c r="E29" s="3" t="s">
        <v>76</v>
      </c>
      <c r="F29" s="3" t="s">
        <v>170</v>
      </c>
      <c r="G29" s="3" t="s">
        <v>89</v>
      </c>
      <c r="H29" s="2"/>
      <c r="I29" s="2"/>
      <c r="J29" s="2"/>
      <c r="K29" s="3" t="s">
        <v>79</v>
      </c>
      <c r="L29" s="2"/>
      <c r="M29" s="6">
        <v>0.81111111111111101</v>
      </c>
      <c r="N29" s="3" t="s">
        <v>3839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4:52" x14ac:dyDescent="0.2">
      <c r="D30" s="1" t="s">
        <v>3397</v>
      </c>
      <c r="E30" s="3" t="s">
        <v>76</v>
      </c>
      <c r="F30" s="3" t="s">
        <v>3840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0.81180555555555556</v>
      </c>
      <c r="N30" s="3" t="s">
        <v>3841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4:52" x14ac:dyDescent="0.2">
      <c r="D31" s="1" t="s">
        <v>317</v>
      </c>
      <c r="E31" s="3" t="s">
        <v>76</v>
      </c>
      <c r="F31" s="3" t="s">
        <v>961</v>
      </c>
      <c r="G31" s="3" t="s">
        <v>78</v>
      </c>
      <c r="H31" s="2"/>
      <c r="I31" s="2"/>
      <c r="J31" s="2"/>
      <c r="K31" s="3" t="s">
        <v>79</v>
      </c>
      <c r="L31" s="3" t="s">
        <v>80</v>
      </c>
      <c r="M31" s="6">
        <v>0.81180555555555556</v>
      </c>
      <c r="N31" s="3" t="s">
        <v>3842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4:52" x14ac:dyDescent="0.2">
      <c r="D32" s="1" t="s">
        <v>587</v>
      </c>
      <c r="E32" s="3" t="s">
        <v>76</v>
      </c>
      <c r="F32" s="3" t="s">
        <v>588</v>
      </c>
      <c r="G32" s="3" t="s">
        <v>130</v>
      </c>
      <c r="H32" s="2"/>
      <c r="I32" s="2"/>
      <c r="J32" s="2"/>
      <c r="K32" s="3" t="s">
        <v>79</v>
      </c>
      <c r="L32" s="3" t="s">
        <v>80</v>
      </c>
      <c r="M32" s="6">
        <v>0.81180555555555556</v>
      </c>
      <c r="N32" s="3" t="s">
        <v>3843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4:52" x14ac:dyDescent="0.2">
      <c r="D33" s="1" t="s">
        <v>3844</v>
      </c>
      <c r="E33" s="3" t="s">
        <v>76</v>
      </c>
      <c r="F33" s="3" t="s">
        <v>3314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0.81180555555555556</v>
      </c>
      <c r="N33" s="3" t="s">
        <v>3845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4:52" x14ac:dyDescent="0.2">
      <c r="D34" s="1" t="s">
        <v>3051</v>
      </c>
      <c r="E34" s="3" t="s">
        <v>76</v>
      </c>
      <c r="F34" s="3" t="s">
        <v>173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0.8125</v>
      </c>
      <c r="N34" s="3" t="s">
        <v>3052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4:52" x14ac:dyDescent="0.2">
      <c r="D35" s="1" t="s">
        <v>317</v>
      </c>
      <c r="E35" s="3" t="s">
        <v>76</v>
      </c>
      <c r="F35" s="3" t="s">
        <v>88</v>
      </c>
      <c r="G35" s="3" t="s">
        <v>78</v>
      </c>
      <c r="H35" s="2"/>
      <c r="I35" s="2"/>
      <c r="J35" s="2"/>
      <c r="K35" s="3" t="s">
        <v>79</v>
      </c>
      <c r="L35" s="3" t="s">
        <v>80</v>
      </c>
      <c r="M35" s="6">
        <v>0.8125</v>
      </c>
      <c r="N35" s="3" t="s">
        <v>3598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4:52" x14ac:dyDescent="0.2">
      <c r="D36" s="1" t="s">
        <v>3361</v>
      </c>
      <c r="E36" s="3" t="s">
        <v>76</v>
      </c>
      <c r="F36" s="3" t="s">
        <v>3847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0.8125</v>
      </c>
      <c r="N36" s="3" t="s">
        <v>3848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4:52" x14ac:dyDescent="0.2">
      <c r="D37" s="1" t="s">
        <v>3076</v>
      </c>
      <c r="E37" s="3" t="s">
        <v>76</v>
      </c>
      <c r="F37" s="3" t="s">
        <v>173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0.81319444444444444</v>
      </c>
      <c r="N37" s="3" t="s">
        <v>3850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4:52" x14ac:dyDescent="0.2">
      <c r="D38" s="1" t="s">
        <v>317</v>
      </c>
      <c r="E38" s="3" t="s">
        <v>76</v>
      </c>
      <c r="F38" s="3" t="s">
        <v>88</v>
      </c>
      <c r="G38" s="3" t="s">
        <v>78</v>
      </c>
      <c r="H38" s="2"/>
      <c r="I38" s="2"/>
      <c r="J38" s="2"/>
      <c r="K38" s="3" t="s">
        <v>79</v>
      </c>
      <c r="L38" s="3" t="s">
        <v>80</v>
      </c>
      <c r="M38" s="6">
        <v>0.81319444444444444</v>
      </c>
      <c r="N38" s="3" t="s">
        <v>3851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4:52" x14ac:dyDescent="0.2">
      <c r="D39" s="1" t="s">
        <v>1467</v>
      </c>
      <c r="E39" s="3" t="s">
        <v>76</v>
      </c>
      <c r="F39" s="3" t="s">
        <v>1468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0.81388888888888899</v>
      </c>
      <c r="N39" s="3" t="s">
        <v>3852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4:52" x14ac:dyDescent="0.2">
      <c r="D40" s="1" t="s">
        <v>979</v>
      </c>
      <c r="E40" s="3" t="s">
        <v>76</v>
      </c>
      <c r="F40" s="3" t="s">
        <v>3853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0.81388888888888899</v>
      </c>
      <c r="N40" s="3" t="s">
        <v>3854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4:52" x14ac:dyDescent="0.2">
      <c r="D41" s="1" t="s">
        <v>3694</v>
      </c>
      <c r="E41" s="3" t="s">
        <v>76</v>
      </c>
      <c r="F41" s="3" t="s">
        <v>173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0.81388888888888899</v>
      </c>
      <c r="N41" s="3" t="s">
        <v>3855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4:52" x14ac:dyDescent="0.2">
      <c r="D42" s="1" t="s">
        <v>3856</v>
      </c>
      <c r="E42" s="3" t="s">
        <v>76</v>
      </c>
      <c r="F42" s="3" t="s">
        <v>3857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0.81458333333333333</v>
      </c>
      <c r="N42" s="3" t="s">
        <v>3858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4:52" x14ac:dyDescent="0.2">
      <c r="D43" s="1" t="s">
        <v>1768</v>
      </c>
      <c r="E43" s="3" t="s">
        <v>76</v>
      </c>
      <c r="F43" s="3" t="s">
        <v>1123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0.81458333333333333</v>
      </c>
      <c r="N43" s="3" t="s">
        <v>3859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4:52" x14ac:dyDescent="0.2">
      <c r="D44" s="1" t="s">
        <v>3860</v>
      </c>
      <c r="E44" s="3" t="s">
        <v>76</v>
      </c>
      <c r="F44" s="3" t="s">
        <v>607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0.81458333333333333</v>
      </c>
      <c r="N44" s="3" t="s">
        <v>3861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4:52" x14ac:dyDescent="0.2">
      <c r="D45" s="1" t="s">
        <v>3863</v>
      </c>
      <c r="E45" s="3" t="s">
        <v>76</v>
      </c>
      <c r="F45" s="3" t="s">
        <v>3864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0.81527777777777777</v>
      </c>
      <c r="N45" s="3" t="s">
        <v>3865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4:52" x14ac:dyDescent="0.2">
      <c r="D46" s="1" t="s">
        <v>3741</v>
      </c>
      <c r="E46" s="3" t="s">
        <v>76</v>
      </c>
      <c r="F46" s="3" t="s">
        <v>3866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0.81527777777777777</v>
      </c>
      <c r="N46" s="3" t="s">
        <v>3867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4:52" x14ac:dyDescent="0.2">
      <c r="D47" s="1" t="s">
        <v>1174</v>
      </c>
      <c r="E47" s="3" t="s">
        <v>76</v>
      </c>
      <c r="F47" s="3" t="s">
        <v>1175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0.81527777777777777</v>
      </c>
      <c r="N47" s="3" t="s">
        <v>3868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4:52" x14ac:dyDescent="0.2">
      <c r="D48" s="1" t="s">
        <v>641</v>
      </c>
      <c r="E48" s="3" t="s">
        <v>76</v>
      </c>
      <c r="F48" s="3" t="s">
        <v>88</v>
      </c>
      <c r="G48" s="3" t="s">
        <v>468</v>
      </c>
      <c r="H48" s="2"/>
      <c r="I48" s="2"/>
      <c r="J48" s="2"/>
      <c r="K48" s="3" t="s">
        <v>79</v>
      </c>
      <c r="L48" s="2"/>
      <c r="M48" s="6">
        <v>0.81527777777777777</v>
      </c>
      <c r="N48" s="3" t="s">
        <v>3869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4:52" x14ac:dyDescent="0.2">
      <c r="D49" s="1" t="s">
        <v>2938</v>
      </c>
      <c r="E49" s="3" t="s">
        <v>76</v>
      </c>
      <c r="F49" s="3" t="s">
        <v>3870</v>
      </c>
      <c r="G49" s="3" t="s">
        <v>468</v>
      </c>
      <c r="H49" s="2"/>
      <c r="I49" s="2"/>
      <c r="J49" s="2"/>
      <c r="K49" s="3" t="s">
        <v>79</v>
      </c>
      <c r="L49" s="2"/>
      <c r="M49" s="6">
        <v>0.81527777777777777</v>
      </c>
      <c r="N49" s="3" t="s">
        <v>3871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4:52" x14ac:dyDescent="0.2">
      <c r="D50" s="1" t="s">
        <v>2320</v>
      </c>
      <c r="E50" s="3" t="s">
        <v>76</v>
      </c>
      <c r="F50" s="3" t="s">
        <v>2429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0.81597222222222221</v>
      </c>
      <c r="N50" s="3" t="s">
        <v>3873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4:52" x14ac:dyDescent="0.2">
      <c r="D51" s="1" t="s">
        <v>3874</v>
      </c>
      <c r="E51" s="3" t="s">
        <v>76</v>
      </c>
      <c r="F51" s="3" t="s">
        <v>718</v>
      </c>
      <c r="G51" s="3" t="s">
        <v>78</v>
      </c>
      <c r="H51" s="2"/>
      <c r="I51" s="2"/>
      <c r="J51" s="2"/>
      <c r="K51" s="3" t="s">
        <v>79</v>
      </c>
      <c r="L51" s="3" t="s">
        <v>80</v>
      </c>
      <c r="M51" s="6">
        <v>0.81597222222222221</v>
      </c>
      <c r="N51" s="3" t="s">
        <v>3875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4:52" x14ac:dyDescent="0.2">
      <c r="D52" s="1" t="s">
        <v>889</v>
      </c>
      <c r="E52" s="3" t="s">
        <v>76</v>
      </c>
      <c r="F52" s="3" t="s">
        <v>890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0.81597222222222221</v>
      </c>
      <c r="N52" s="3" t="s">
        <v>3876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4:52" x14ac:dyDescent="0.2">
      <c r="D53" s="1" t="s">
        <v>2081</v>
      </c>
      <c r="E53" s="3" t="s">
        <v>76</v>
      </c>
      <c r="F53" s="3" t="s">
        <v>1524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0.81666666666666676</v>
      </c>
      <c r="N53" s="3" t="s">
        <v>3877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4:52" x14ac:dyDescent="0.2">
      <c r="D54" s="1" t="s">
        <v>3879</v>
      </c>
      <c r="E54" s="3" t="s">
        <v>76</v>
      </c>
      <c r="F54" s="3" t="s">
        <v>3880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0.81736111111111109</v>
      </c>
      <c r="N54" s="3" t="s">
        <v>3881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4:52" x14ac:dyDescent="0.2">
      <c r="D55" s="1" t="s">
        <v>3882</v>
      </c>
      <c r="E55" s="3" t="s">
        <v>76</v>
      </c>
      <c r="F55" s="3" t="s">
        <v>236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0.81805555555555554</v>
      </c>
      <c r="N55" s="3" t="s">
        <v>3883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4:52" x14ac:dyDescent="0.2">
      <c r="D56" s="1" t="s">
        <v>3884</v>
      </c>
      <c r="E56" s="3" t="s">
        <v>76</v>
      </c>
      <c r="F56" s="3" t="s">
        <v>3885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0.81805555555555554</v>
      </c>
      <c r="N56" s="3" t="s">
        <v>3886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4:52" x14ac:dyDescent="0.2">
      <c r="D57" s="1" t="s">
        <v>3887</v>
      </c>
      <c r="E57" s="3" t="s">
        <v>76</v>
      </c>
      <c r="F57" s="3" t="s">
        <v>88</v>
      </c>
      <c r="G57" s="3" t="s">
        <v>130</v>
      </c>
      <c r="H57" s="2"/>
      <c r="I57" s="2"/>
      <c r="J57" s="2"/>
      <c r="K57" s="3" t="s">
        <v>79</v>
      </c>
      <c r="L57" s="3" t="s">
        <v>80</v>
      </c>
      <c r="M57" s="6">
        <v>0.81874999999999998</v>
      </c>
      <c r="N57" s="3" t="s">
        <v>3888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4:52" x14ac:dyDescent="0.2">
      <c r="D58" s="1" t="s">
        <v>1869</v>
      </c>
      <c r="E58" s="3" t="s">
        <v>76</v>
      </c>
      <c r="F58" s="3" t="s">
        <v>2525</v>
      </c>
      <c r="G58" s="3" t="s">
        <v>89</v>
      </c>
      <c r="H58" s="2"/>
      <c r="I58" s="2"/>
      <c r="J58" s="2"/>
      <c r="K58" s="3" t="s">
        <v>79</v>
      </c>
      <c r="L58" s="3" t="s">
        <v>80</v>
      </c>
      <c r="M58" s="6">
        <v>0.81944444444444453</v>
      </c>
      <c r="N58" s="3" t="s">
        <v>3889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4:52" x14ac:dyDescent="0.2">
      <c r="D59" s="1" t="s">
        <v>805</v>
      </c>
      <c r="E59" s="3" t="s">
        <v>76</v>
      </c>
      <c r="F59" s="3" t="s">
        <v>88</v>
      </c>
      <c r="G59" s="3" t="s">
        <v>89</v>
      </c>
      <c r="H59" s="2"/>
      <c r="I59" s="2"/>
      <c r="J59" s="2"/>
      <c r="K59" s="3" t="s">
        <v>79</v>
      </c>
      <c r="L59" s="2"/>
      <c r="M59" s="6">
        <v>0.81944444444444453</v>
      </c>
      <c r="N59" s="3" t="s">
        <v>3890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4:52" x14ac:dyDescent="0.2">
      <c r="D60" s="1" t="s">
        <v>3892</v>
      </c>
      <c r="E60" s="3" t="s">
        <v>76</v>
      </c>
      <c r="F60" s="3" t="s">
        <v>88</v>
      </c>
      <c r="G60" s="3" t="s">
        <v>468</v>
      </c>
      <c r="H60" s="2"/>
      <c r="I60" s="2"/>
      <c r="J60" s="2"/>
      <c r="K60" s="3" t="s">
        <v>79</v>
      </c>
      <c r="L60" s="2"/>
      <c r="M60" s="6">
        <v>0.82013888888888886</v>
      </c>
      <c r="N60" s="3" t="s">
        <v>3893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4:52" x14ac:dyDescent="0.2">
      <c r="D61" s="1" t="s">
        <v>2970</v>
      </c>
      <c r="E61" s="3" t="s">
        <v>76</v>
      </c>
      <c r="F61" s="3" t="s">
        <v>1313</v>
      </c>
      <c r="G61" s="3" t="s">
        <v>89</v>
      </c>
      <c r="H61" s="2"/>
      <c r="I61" s="2"/>
      <c r="J61" s="2"/>
      <c r="K61" s="3" t="s">
        <v>79</v>
      </c>
      <c r="L61" s="3" t="s">
        <v>80</v>
      </c>
      <c r="M61" s="6">
        <v>0.82013888888888886</v>
      </c>
      <c r="N61" s="3" t="s">
        <v>3894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4:52" x14ac:dyDescent="0.2">
      <c r="D62" s="1" t="s">
        <v>798</v>
      </c>
      <c r="E62" s="3" t="s">
        <v>76</v>
      </c>
      <c r="F62" s="3" t="s">
        <v>799</v>
      </c>
      <c r="G62" s="3" t="s">
        <v>130</v>
      </c>
      <c r="H62" s="2"/>
      <c r="I62" s="2"/>
      <c r="J62" s="2"/>
      <c r="K62" s="3" t="s">
        <v>79</v>
      </c>
      <c r="L62" s="2"/>
      <c r="M62" s="6">
        <v>0.82013888888888886</v>
      </c>
      <c r="N62" s="3" t="s">
        <v>3895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4:52" x14ac:dyDescent="0.2">
      <c r="D63" s="1" t="s">
        <v>3896</v>
      </c>
      <c r="E63" s="3" t="s">
        <v>76</v>
      </c>
      <c r="F63" s="3" t="s">
        <v>1047</v>
      </c>
      <c r="G63" s="3" t="s">
        <v>89</v>
      </c>
      <c r="H63" s="2"/>
      <c r="I63" s="2"/>
      <c r="J63" s="2"/>
      <c r="K63" s="3" t="s">
        <v>79</v>
      </c>
      <c r="L63" s="3" t="s">
        <v>80</v>
      </c>
      <c r="M63" s="6">
        <v>0.82013888888888886</v>
      </c>
      <c r="N63" s="3" t="s">
        <v>3897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4:52" x14ac:dyDescent="0.2">
      <c r="D64" s="1" t="s">
        <v>3898</v>
      </c>
      <c r="E64" s="3" t="s">
        <v>76</v>
      </c>
      <c r="F64" s="3" t="s">
        <v>2373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0.8208333333333333</v>
      </c>
      <c r="N64" s="3" t="s">
        <v>3899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4:52" x14ac:dyDescent="0.2">
      <c r="D65" s="1" t="s">
        <v>3900</v>
      </c>
      <c r="E65" s="3" t="s">
        <v>76</v>
      </c>
      <c r="F65" s="3" t="s">
        <v>3901</v>
      </c>
      <c r="G65" s="3" t="s">
        <v>78</v>
      </c>
      <c r="H65" s="2"/>
      <c r="I65" s="2"/>
      <c r="J65" s="2"/>
      <c r="K65" s="3" t="s">
        <v>79</v>
      </c>
      <c r="L65" s="3" t="s">
        <v>80</v>
      </c>
      <c r="M65" s="6">
        <v>0.8208333333333333</v>
      </c>
      <c r="N65" s="3" t="s">
        <v>3902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4:52" x14ac:dyDescent="0.2">
      <c r="D66" s="1" t="s">
        <v>3672</v>
      </c>
      <c r="E66" s="3" t="s">
        <v>76</v>
      </c>
      <c r="F66" s="3" t="s">
        <v>1612</v>
      </c>
      <c r="G66" s="3" t="s">
        <v>78</v>
      </c>
      <c r="H66" s="2"/>
      <c r="I66" s="2"/>
      <c r="J66" s="2"/>
      <c r="K66" s="3" t="s">
        <v>79</v>
      </c>
      <c r="L66" s="3" t="s">
        <v>80</v>
      </c>
      <c r="M66" s="6">
        <v>0.82152777777777775</v>
      </c>
      <c r="N66" s="3" t="s">
        <v>3903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4:52" x14ac:dyDescent="0.2">
      <c r="D67" s="4" t="s">
        <v>3023</v>
      </c>
      <c r="E67" s="3" t="s">
        <v>76</v>
      </c>
      <c r="F67" s="3" t="s">
        <v>3904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0.82291666666666663</v>
      </c>
      <c r="N67" s="4" t="s">
        <v>3905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4:52" x14ac:dyDescent="0.2">
      <c r="D68" s="1" t="s">
        <v>3906</v>
      </c>
      <c r="E68" s="3" t="s">
        <v>76</v>
      </c>
      <c r="F68" s="3" t="s">
        <v>3907</v>
      </c>
      <c r="G68" s="3" t="s">
        <v>89</v>
      </c>
      <c r="H68" s="2"/>
      <c r="I68" s="2"/>
      <c r="J68" s="2"/>
      <c r="K68" s="3" t="s">
        <v>79</v>
      </c>
      <c r="L68" s="3" t="s">
        <v>80</v>
      </c>
      <c r="M68" s="6">
        <v>0.82638888888888884</v>
      </c>
      <c r="N68" s="3" t="s">
        <v>3908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4:52" x14ac:dyDescent="0.2">
      <c r="D69" s="1" t="s">
        <v>317</v>
      </c>
      <c r="E69" s="3" t="s">
        <v>76</v>
      </c>
      <c r="F69" s="3" t="s">
        <v>543</v>
      </c>
      <c r="G69" s="3" t="s">
        <v>89</v>
      </c>
      <c r="H69" s="2"/>
      <c r="I69" s="2"/>
      <c r="J69" s="2"/>
      <c r="K69" s="3" t="s">
        <v>79</v>
      </c>
      <c r="L69" s="3" t="s">
        <v>80</v>
      </c>
      <c r="M69" s="6">
        <v>0.82986111111111116</v>
      </c>
      <c r="N69" s="3" t="s">
        <v>3910</v>
      </c>
      <c r="O69" s="2"/>
      <c r="P69" s="3" t="s">
        <v>534</v>
      </c>
      <c r="Q69" s="3" t="s">
        <v>83</v>
      </c>
      <c r="R69" s="3" t="s">
        <v>896</v>
      </c>
      <c r="S69" s="3" t="s">
        <v>83</v>
      </c>
      <c r="T69" s="3" t="s">
        <v>186</v>
      </c>
      <c r="U69" s="3" t="s">
        <v>83</v>
      </c>
      <c r="V69" s="3" t="s">
        <v>3911</v>
      </c>
      <c r="W69" s="3" t="s">
        <v>86</v>
      </c>
      <c r="X69" s="3" t="s">
        <v>412</v>
      </c>
      <c r="Y69" s="3" t="s">
        <v>83</v>
      </c>
      <c r="Z69" s="3" t="s">
        <v>558</v>
      </c>
      <c r="AA69" s="3" t="s">
        <v>83</v>
      </c>
      <c r="AB69" s="3" t="s">
        <v>200</v>
      </c>
      <c r="AC69" s="3" t="s">
        <v>83</v>
      </c>
      <c r="AD69" s="3" t="s">
        <v>86</v>
      </c>
      <c r="AE69" s="3" t="s">
        <v>86</v>
      </c>
      <c r="AF69" s="3" t="s">
        <v>290</v>
      </c>
      <c r="AG69" s="3" t="s">
        <v>83</v>
      </c>
      <c r="AH69" s="3" t="s">
        <v>155</v>
      </c>
      <c r="AI69" s="3" t="s">
        <v>83</v>
      </c>
      <c r="AJ69" s="3" t="s">
        <v>325</v>
      </c>
      <c r="AK69" s="3" t="s">
        <v>325</v>
      </c>
      <c r="AL69" s="3" t="s">
        <v>896</v>
      </c>
      <c r="AM69" s="3" t="s">
        <v>896</v>
      </c>
      <c r="AN69" s="3" t="s">
        <v>229</v>
      </c>
      <c r="AO69" s="3" t="s">
        <v>229</v>
      </c>
      <c r="AP69" s="3" t="s">
        <v>86</v>
      </c>
      <c r="AQ69" s="3" t="s">
        <v>86</v>
      </c>
      <c r="AR69" s="3" t="s">
        <v>264</v>
      </c>
      <c r="AS69" s="3" t="s">
        <v>264</v>
      </c>
      <c r="AT69" s="3" t="s">
        <v>83</v>
      </c>
      <c r="AU69" s="3" t="s">
        <v>83</v>
      </c>
      <c r="AV69" s="8">
        <v>0</v>
      </c>
      <c r="AW69" s="8">
        <v>0</v>
      </c>
      <c r="AX69" s="8">
        <v>0.01</v>
      </c>
      <c r="AY69" s="8">
        <v>0.15</v>
      </c>
      <c r="AZ69" s="2"/>
    </row>
    <row r="70" spans="4:52" x14ac:dyDescent="0.2">
      <c r="D70" s="1" t="s">
        <v>3912</v>
      </c>
      <c r="E70" s="3" t="s">
        <v>76</v>
      </c>
      <c r="F70" s="3" t="s">
        <v>3913</v>
      </c>
      <c r="G70" s="3" t="s">
        <v>89</v>
      </c>
      <c r="H70" s="2"/>
      <c r="I70" s="2"/>
      <c r="J70" s="2"/>
      <c r="K70" s="3" t="s">
        <v>79</v>
      </c>
      <c r="L70" s="3" t="s">
        <v>80</v>
      </c>
      <c r="M70" s="6">
        <v>0.8305555555555556</v>
      </c>
      <c r="N70" s="3" t="s">
        <v>3914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4:52" x14ac:dyDescent="0.2">
      <c r="D71" s="1" t="s">
        <v>3538</v>
      </c>
      <c r="E71" s="3" t="s">
        <v>76</v>
      </c>
      <c r="F71" s="3" t="s">
        <v>3915</v>
      </c>
      <c r="G71" s="3" t="s">
        <v>78</v>
      </c>
      <c r="H71" s="2"/>
      <c r="I71" s="2"/>
      <c r="J71" s="2"/>
      <c r="K71" s="3" t="s">
        <v>79</v>
      </c>
      <c r="L71" s="3" t="s">
        <v>80</v>
      </c>
      <c r="M71" s="6">
        <v>0.83124999999999993</v>
      </c>
      <c r="N71" s="3" t="s">
        <v>3916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4:52" x14ac:dyDescent="0.2">
      <c r="D72" s="1" t="s">
        <v>1794</v>
      </c>
      <c r="E72" s="3" t="s">
        <v>76</v>
      </c>
      <c r="F72" s="3" t="s">
        <v>3917</v>
      </c>
      <c r="G72" s="3" t="s">
        <v>78</v>
      </c>
      <c r="H72" s="2"/>
      <c r="I72" s="2"/>
      <c r="J72" s="2"/>
      <c r="K72" s="3" t="s">
        <v>79</v>
      </c>
      <c r="L72" s="3" t="s">
        <v>80</v>
      </c>
      <c r="M72" s="6">
        <v>0.83611111111111114</v>
      </c>
      <c r="N72" s="3" t="s">
        <v>3918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4:52" x14ac:dyDescent="0.2">
      <c r="D73" s="1" t="s">
        <v>768</v>
      </c>
      <c r="E73" s="3" t="s">
        <v>76</v>
      </c>
      <c r="F73" s="3" t="s">
        <v>2150</v>
      </c>
      <c r="G73" s="3" t="s">
        <v>89</v>
      </c>
      <c r="H73" s="2"/>
      <c r="I73" s="2"/>
      <c r="J73" s="2"/>
      <c r="K73" s="3" t="s">
        <v>79</v>
      </c>
      <c r="L73" s="3" t="s">
        <v>80</v>
      </c>
      <c r="M73" s="6">
        <v>0.83750000000000002</v>
      </c>
      <c r="N73" s="3" t="s">
        <v>3920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4:52" x14ac:dyDescent="0.2">
      <c r="D74" s="1" t="s">
        <v>3922</v>
      </c>
      <c r="E74" s="3" t="s">
        <v>76</v>
      </c>
      <c r="F74" s="3" t="s">
        <v>3923</v>
      </c>
      <c r="G74" s="3" t="s">
        <v>89</v>
      </c>
      <c r="H74" s="2"/>
      <c r="I74" s="2"/>
      <c r="J74" s="2"/>
      <c r="K74" s="3" t="s">
        <v>79</v>
      </c>
      <c r="L74" s="3" t="s">
        <v>80</v>
      </c>
      <c r="M74" s="6">
        <v>0.84236111111111101</v>
      </c>
      <c r="N74" s="3" t="s">
        <v>3924</v>
      </c>
      <c r="O74" s="2"/>
      <c r="P74" s="3" t="s">
        <v>83</v>
      </c>
      <c r="Q74" s="3" t="s">
        <v>83</v>
      </c>
      <c r="R74" s="3" t="s">
        <v>83</v>
      </c>
      <c r="S74" s="3" t="s">
        <v>83</v>
      </c>
      <c r="T74" s="3" t="s">
        <v>83</v>
      </c>
      <c r="U74" s="3" t="s">
        <v>83</v>
      </c>
      <c r="V74" s="3" t="s">
        <v>86</v>
      </c>
      <c r="W74" s="3" t="s">
        <v>86</v>
      </c>
      <c r="X74" s="3" t="s">
        <v>83</v>
      </c>
      <c r="Y74" s="3" t="s">
        <v>83</v>
      </c>
      <c r="Z74" s="3" t="s">
        <v>83</v>
      </c>
      <c r="AA74" s="3" t="s">
        <v>83</v>
      </c>
      <c r="AB74" s="3" t="s">
        <v>83</v>
      </c>
      <c r="AC74" s="3" t="s">
        <v>83</v>
      </c>
      <c r="AD74" s="3" t="s">
        <v>86</v>
      </c>
      <c r="AE74" s="3" t="s">
        <v>86</v>
      </c>
      <c r="AF74" s="3" t="s">
        <v>83</v>
      </c>
      <c r="AG74" s="3" t="s">
        <v>83</v>
      </c>
      <c r="AH74" s="3" t="s">
        <v>83</v>
      </c>
      <c r="AI74" s="3" t="s">
        <v>83</v>
      </c>
      <c r="AJ74" s="3" t="s">
        <v>83</v>
      </c>
      <c r="AK74" s="3" t="s">
        <v>83</v>
      </c>
      <c r="AL74" s="3" t="s">
        <v>83</v>
      </c>
      <c r="AM74" s="3" t="s">
        <v>83</v>
      </c>
      <c r="AN74" s="3" t="s">
        <v>83</v>
      </c>
      <c r="AO74" s="3" t="s">
        <v>83</v>
      </c>
      <c r="AP74" s="3" t="s">
        <v>86</v>
      </c>
      <c r="AQ74" s="3" t="s">
        <v>86</v>
      </c>
      <c r="AR74" s="3" t="s">
        <v>83</v>
      </c>
      <c r="AS74" s="3" t="s">
        <v>83</v>
      </c>
      <c r="AT74" s="3" t="s">
        <v>83</v>
      </c>
      <c r="AU74" s="3" t="s">
        <v>83</v>
      </c>
      <c r="AV74" s="8">
        <v>0</v>
      </c>
      <c r="AW74" s="8">
        <v>0</v>
      </c>
      <c r="AX74" s="8">
        <v>0.02</v>
      </c>
      <c r="AY74" s="8">
        <v>0.1</v>
      </c>
      <c r="AZ74" s="2"/>
    </row>
    <row r="75" spans="4:52" x14ac:dyDescent="0.2">
      <c r="D75" s="1" t="s">
        <v>1507</v>
      </c>
      <c r="E75" s="3" t="s">
        <v>76</v>
      </c>
      <c r="F75" s="3" t="s">
        <v>1570</v>
      </c>
      <c r="G75" s="3" t="s">
        <v>89</v>
      </c>
      <c r="H75" s="2"/>
      <c r="I75" s="2"/>
      <c r="J75" s="2"/>
      <c r="K75" s="3" t="s">
        <v>79</v>
      </c>
      <c r="L75" s="3" t="s">
        <v>80</v>
      </c>
      <c r="M75" s="6">
        <v>0.84444444444444444</v>
      </c>
      <c r="N75" s="3" t="s">
        <v>3925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4:52" x14ac:dyDescent="0.2">
      <c r="D76" s="1" t="s">
        <v>3926</v>
      </c>
      <c r="E76" s="3" t="s">
        <v>76</v>
      </c>
      <c r="F76" s="3" t="s">
        <v>3927</v>
      </c>
      <c r="G76" s="3" t="s">
        <v>89</v>
      </c>
      <c r="H76" s="2"/>
      <c r="I76" s="2"/>
      <c r="J76" s="2"/>
      <c r="K76" s="3" t="s">
        <v>79</v>
      </c>
      <c r="L76" s="3" t="s">
        <v>80</v>
      </c>
      <c r="M76" s="6">
        <v>0.84444444444444444</v>
      </c>
      <c r="N76" s="3" t="s">
        <v>3928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4:52" x14ac:dyDescent="0.2">
      <c r="D77" s="1" t="s">
        <v>673</v>
      </c>
      <c r="E77" s="3" t="s">
        <v>76</v>
      </c>
      <c r="F77" s="3" t="s">
        <v>674</v>
      </c>
      <c r="G77" s="3" t="s">
        <v>89</v>
      </c>
      <c r="H77" s="2"/>
      <c r="I77" s="2"/>
      <c r="J77" s="2"/>
      <c r="K77" s="3" t="s">
        <v>79</v>
      </c>
      <c r="L77" s="3" t="s">
        <v>80</v>
      </c>
      <c r="M77" s="6">
        <v>0.84583333333333333</v>
      </c>
      <c r="N77" s="3" t="s">
        <v>3929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4:52" x14ac:dyDescent="0.2">
      <c r="D78" s="1" t="s">
        <v>1072</v>
      </c>
      <c r="E78" s="3" t="s">
        <v>76</v>
      </c>
      <c r="F78" s="3" t="s">
        <v>3931</v>
      </c>
      <c r="G78" s="3" t="s">
        <v>89</v>
      </c>
      <c r="H78" s="2"/>
      <c r="I78" s="2"/>
      <c r="J78" s="2"/>
      <c r="K78" s="3" t="s">
        <v>79</v>
      </c>
      <c r="L78" s="3" t="s">
        <v>80</v>
      </c>
      <c r="M78" s="6">
        <v>0.8520833333333333</v>
      </c>
      <c r="N78" s="3" t="s">
        <v>3932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4:52" x14ac:dyDescent="0.2">
      <c r="D79" s="1" t="s">
        <v>3349</v>
      </c>
      <c r="E79" s="3" t="s">
        <v>76</v>
      </c>
      <c r="F79" s="3" t="s">
        <v>88</v>
      </c>
      <c r="G79" s="3" t="s">
        <v>468</v>
      </c>
      <c r="H79" s="2"/>
      <c r="I79" s="2"/>
      <c r="J79" s="2"/>
      <c r="K79" s="3" t="s">
        <v>79</v>
      </c>
      <c r="L79" s="2"/>
      <c r="M79" s="6">
        <v>0.8534722222222223</v>
      </c>
      <c r="N79" s="3" t="s">
        <v>3934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4:52" x14ac:dyDescent="0.2">
      <c r="D80" s="1" t="s">
        <v>3935</v>
      </c>
      <c r="E80" s="3" t="s">
        <v>76</v>
      </c>
      <c r="F80" s="3" t="s">
        <v>3520</v>
      </c>
      <c r="G80" s="3" t="s">
        <v>89</v>
      </c>
      <c r="H80" s="2"/>
      <c r="I80" s="2"/>
      <c r="J80" s="2"/>
      <c r="K80" s="3" t="s">
        <v>79</v>
      </c>
      <c r="L80" s="3" t="s">
        <v>80</v>
      </c>
      <c r="M80" s="6">
        <v>0.85416666666666663</v>
      </c>
      <c r="N80" s="3" t="s">
        <v>3936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4:52" x14ac:dyDescent="0.2">
      <c r="D81" s="1" t="s">
        <v>3937</v>
      </c>
      <c r="E81" s="3" t="s">
        <v>76</v>
      </c>
      <c r="F81" s="3" t="s">
        <v>3938</v>
      </c>
      <c r="G81" s="3" t="s">
        <v>89</v>
      </c>
      <c r="H81" s="2"/>
      <c r="I81" s="2"/>
      <c r="J81" s="2"/>
      <c r="K81" s="3" t="s">
        <v>79</v>
      </c>
      <c r="L81" s="3" t="s">
        <v>80</v>
      </c>
      <c r="M81" s="6">
        <v>0.85625000000000007</v>
      </c>
      <c r="N81" s="3" t="s">
        <v>3939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4:52" x14ac:dyDescent="0.2">
      <c r="D82" s="1" t="s">
        <v>535</v>
      </c>
      <c r="E82" s="3" t="s">
        <v>76</v>
      </c>
      <c r="F82" s="3" t="s">
        <v>536</v>
      </c>
      <c r="G82" s="3" t="s">
        <v>130</v>
      </c>
      <c r="H82" s="2"/>
      <c r="I82" s="2"/>
      <c r="J82" s="2"/>
      <c r="K82" s="3" t="s">
        <v>79</v>
      </c>
      <c r="L82" s="3" t="s">
        <v>80</v>
      </c>
      <c r="M82" s="6">
        <v>0.85833333333333339</v>
      </c>
      <c r="N82" s="3" t="s">
        <v>3940</v>
      </c>
      <c r="O82" s="2"/>
      <c r="P82" s="3" t="s">
        <v>83</v>
      </c>
      <c r="Q82" s="3" t="s">
        <v>83</v>
      </c>
      <c r="R82" s="3" t="s">
        <v>83</v>
      </c>
      <c r="S82" s="3" t="s">
        <v>83</v>
      </c>
      <c r="T82" s="3" t="s">
        <v>83</v>
      </c>
      <c r="U82" s="3" t="s">
        <v>83</v>
      </c>
      <c r="V82" s="3" t="s">
        <v>86</v>
      </c>
      <c r="W82" s="3" t="s">
        <v>86</v>
      </c>
      <c r="X82" s="3" t="s">
        <v>83</v>
      </c>
      <c r="Y82" s="3" t="s">
        <v>83</v>
      </c>
      <c r="Z82" s="3" t="s">
        <v>83</v>
      </c>
      <c r="AA82" s="3" t="s">
        <v>83</v>
      </c>
      <c r="AB82" s="3" t="s">
        <v>83</v>
      </c>
      <c r="AC82" s="3" t="s">
        <v>83</v>
      </c>
      <c r="AD82" s="3" t="s">
        <v>86</v>
      </c>
      <c r="AE82" s="3" t="s">
        <v>86</v>
      </c>
      <c r="AF82" s="3" t="s">
        <v>83</v>
      </c>
      <c r="AG82" s="3" t="s">
        <v>83</v>
      </c>
      <c r="AH82" s="3" t="s">
        <v>83</v>
      </c>
      <c r="AI82" s="3" t="s">
        <v>83</v>
      </c>
      <c r="AJ82" s="3" t="s">
        <v>83</v>
      </c>
      <c r="AK82" s="3" t="s">
        <v>83</v>
      </c>
      <c r="AL82" s="3" t="s">
        <v>83</v>
      </c>
      <c r="AM82" s="3" t="s">
        <v>83</v>
      </c>
      <c r="AN82" s="3" t="s">
        <v>83</v>
      </c>
      <c r="AO82" s="3" t="s">
        <v>83</v>
      </c>
      <c r="AP82" s="3" t="s">
        <v>86</v>
      </c>
      <c r="AQ82" s="3" t="s">
        <v>86</v>
      </c>
      <c r="AR82" s="3" t="s">
        <v>83</v>
      </c>
      <c r="AS82" s="3" t="s">
        <v>83</v>
      </c>
      <c r="AT82" s="3" t="s">
        <v>83</v>
      </c>
      <c r="AU82" s="3" t="s">
        <v>83</v>
      </c>
      <c r="AV82" s="8">
        <v>0</v>
      </c>
      <c r="AW82" s="8">
        <v>0</v>
      </c>
      <c r="AX82" s="8">
        <v>0</v>
      </c>
      <c r="AY82" s="8">
        <v>0.11</v>
      </c>
      <c r="AZ82" s="2"/>
    </row>
    <row r="83" spans="4:52" x14ac:dyDescent="0.2">
      <c r="D83" s="1" t="s">
        <v>2896</v>
      </c>
      <c r="E83" s="3" t="s">
        <v>76</v>
      </c>
      <c r="F83" s="3" t="s">
        <v>956</v>
      </c>
      <c r="G83" s="3" t="s">
        <v>130</v>
      </c>
      <c r="H83" s="2"/>
      <c r="I83" s="2"/>
      <c r="J83" s="2"/>
      <c r="K83" s="3" t="s">
        <v>79</v>
      </c>
      <c r="L83" s="3" t="s">
        <v>80</v>
      </c>
      <c r="M83" s="6">
        <v>0.85902777777777783</v>
      </c>
      <c r="N83" s="3" t="s">
        <v>3941</v>
      </c>
      <c r="O83" s="2"/>
      <c r="P83" s="3" t="s">
        <v>83</v>
      </c>
      <c r="Q83" s="3" t="s">
        <v>83</v>
      </c>
      <c r="R83" s="3" t="s">
        <v>83</v>
      </c>
      <c r="S83" s="3" t="s">
        <v>83</v>
      </c>
      <c r="T83" s="3" t="s">
        <v>83</v>
      </c>
      <c r="U83" s="3" t="s">
        <v>83</v>
      </c>
      <c r="V83" s="3" t="s">
        <v>86</v>
      </c>
      <c r="W83" s="3" t="s">
        <v>86</v>
      </c>
      <c r="X83" s="3" t="s">
        <v>83</v>
      </c>
      <c r="Y83" s="3" t="s">
        <v>83</v>
      </c>
      <c r="Z83" s="3" t="s">
        <v>83</v>
      </c>
      <c r="AA83" s="3" t="s">
        <v>83</v>
      </c>
      <c r="AB83" s="3" t="s">
        <v>83</v>
      </c>
      <c r="AC83" s="3" t="s">
        <v>83</v>
      </c>
      <c r="AD83" s="3" t="s">
        <v>86</v>
      </c>
      <c r="AE83" s="3" t="s">
        <v>86</v>
      </c>
      <c r="AF83" s="3" t="s">
        <v>83</v>
      </c>
      <c r="AG83" s="3" t="s">
        <v>83</v>
      </c>
      <c r="AH83" s="3" t="s">
        <v>83</v>
      </c>
      <c r="AI83" s="3" t="s">
        <v>83</v>
      </c>
      <c r="AJ83" s="3" t="s">
        <v>83</v>
      </c>
      <c r="AK83" s="3" t="s">
        <v>83</v>
      </c>
      <c r="AL83" s="3" t="s">
        <v>83</v>
      </c>
      <c r="AM83" s="3" t="s">
        <v>83</v>
      </c>
      <c r="AN83" s="3" t="s">
        <v>83</v>
      </c>
      <c r="AO83" s="3" t="s">
        <v>83</v>
      </c>
      <c r="AP83" s="3" t="s">
        <v>86</v>
      </c>
      <c r="AQ83" s="3" t="s">
        <v>86</v>
      </c>
      <c r="AR83" s="3" t="s">
        <v>83</v>
      </c>
      <c r="AS83" s="3" t="s">
        <v>83</v>
      </c>
      <c r="AT83" s="3" t="s">
        <v>83</v>
      </c>
      <c r="AU83" s="3" t="s">
        <v>83</v>
      </c>
      <c r="AV83" s="8">
        <v>0</v>
      </c>
      <c r="AW83" s="8">
        <v>0</v>
      </c>
      <c r="AX83" s="8">
        <v>0</v>
      </c>
      <c r="AY83" s="8">
        <v>0.04</v>
      </c>
      <c r="AZ83" s="2"/>
    </row>
    <row r="84" spans="4:52" x14ac:dyDescent="0.2">
      <c r="D84" s="1" t="s">
        <v>3942</v>
      </c>
      <c r="E84" s="3" t="s">
        <v>76</v>
      </c>
      <c r="F84" s="3" t="s">
        <v>3037</v>
      </c>
      <c r="G84" s="3" t="s">
        <v>89</v>
      </c>
      <c r="H84" s="2"/>
      <c r="I84" s="2"/>
      <c r="J84" s="2"/>
      <c r="K84" s="3" t="s">
        <v>79</v>
      </c>
      <c r="L84" s="3" t="s">
        <v>80</v>
      </c>
      <c r="M84" s="6">
        <v>0.8652777777777777</v>
      </c>
      <c r="N84" s="3" t="s">
        <v>3943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4:52" x14ac:dyDescent="0.2">
      <c r="D85" s="1" t="s">
        <v>1122</v>
      </c>
      <c r="E85" s="3" t="s">
        <v>76</v>
      </c>
      <c r="F85" s="3" t="s">
        <v>1123</v>
      </c>
      <c r="G85" s="3" t="s">
        <v>89</v>
      </c>
      <c r="H85" s="2"/>
      <c r="I85" s="2"/>
      <c r="J85" s="2"/>
      <c r="K85" s="3" t="s">
        <v>79</v>
      </c>
      <c r="L85" s="3" t="s">
        <v>80</v>
      </c>
      <c r="M85" s="6">
        <v>0.86944444444444446</v>
      </c>
      <c r="N85" s="3" t="s">
        <v>3944</v>
      </c>
      <c r="O85" s="2"/>
      <c r="P85" s="3" t="s">
        <v>83</v>
      </c>
      <c r="Q85" s="3" t="s">
        <v>83</v>
      </c>
      <c r="R85" s="3" t="s">
        <v>83</v>
      </c>
      <c r="S85" s="3" t="s">
        <v>83</v>
      </c>
      <c r="T85" s="3" t="s">
        <v>83</v>
      </c>
      <c r="U85" s="3" t="s">
        <v>83</v>
      </c>
      <c r="V85" s="3" t="s">
        <v>86</v>
      </c>
      <c r="W85" s="3" t="s">
        <v>86</v>
      </c>
      <c r="X85" s="3" t="s">
        <v>83</v>
      </c>
      <c r="Y85" s="3" t="s">
        <v>83</v>
      </c>
      <c r="Z85" s="3" t="s">
        <v>83</v>
      </c>
      <c r="AA85" s="3" t="s">
        <v>83</v>
      </c>
      <c r="AB85" s="3" t="s">
        <v>83</v>
      </c>
      <c r="AC85" s="3" t="s">
        <v>83</v>
      </c>
      <c r="AD85" s="3" t="s">
        <v>86</v>
      </c>
      <c r="AE85" s="3" t="s">
        <v>86</v>
      </c>
      <c r="AF85" s="3" t="s">
        <v>83</v>
      </c>
      <c r="AG85" s="3" t="s">
        <v>83</v>
      </c>
      <c r="AH85" s="3" t="s">
        <v>83</v>
      </c>
      <c r="AI85" s="3" t="s">
        <v>83</v>
      </c>
      <c r="AJ85" s="3" t="s">
        <v>83</v>
      </c>
      <c r="AK85" s="3" t="s">
        <v>83</v>
      </c>
      <c r="AL85" s="3" t="s">
        <v>83</v>
      </c>
      <c r="AM85" s="3" t="s">
        <v>83</v>
      </c>
      <c r="AN85" s="3" t="s">
        <v>83</v>
      </c>
      <c r="AO85" s="3" t="s">
        <v>83</v>
      </c>
      <c r="AP85" s="3" t="s">
        <v>86</v>
      </c>
      <c r="AQ85" s="3" t="s">
        <v>86</v>
      </c>
      <c r="AR85" s="3" t="s">
        <v>83</v>
      </c>
      <c r="AS85" s="3" t="s">
        <v>83</v>
      </c>
      <c r="AT85" s="3" t="s">
        <v>83</v>
      </c>
      <c r="AU85" s="3" t="s">
        <v>83</v>
      </c>
      <c r="AV85" s="8">
        <v>0.01</v>
      </c>
      <c r="AW85" s="8">
        <v>0.01</v>
      </c>
      <c r="AX85" s="8">
        <v>0.04</v>
      </c>
      <c r="AY85" s="8">
        <v>0.63</v>
      </c>
      <c r="AZ85" s="2"/>
    </row>
    <row r="86" spans="4:52" x14ac:dyDescent="0.2">
      <c r="D86" s="1" t="s">
        <v>2235</v>
      </c>
      <c r="E86" s="3" t="s">
        <v>76</v>
      </c>
      <c r="F86" s="3" t="s">
        <v>1123</v>
      </c>
      <c r="G86" s="3" t="s">
        <v>468</v>
      </c>
      <c r="H86" s="2"/>
      <c r="I86" s="2"/>
      <c r="J86" s="2"/>
      <c r="K86" s="3" t="s">
        <v>1033</v>
      </c>
      <c r="L86" s="3" t="s">
        <v>161</v>
      </c>
      <c r="M86" s="6">
        <v>0.87083333333333324</v>
      </c>
      <c r="N86" s="3" t="s">
        <v>3945</v>
      </c>
      <c r="O86" s="2"/>
      <c r="P86" s="3" t="s">
        <v>83</v>
      </c>
      <c r="Q86" s="3" t="s">
        <v>83</v>
      </c>
      <c r="R86" s="3" t="s">
        <v>83</v>
      </c>
      <c r="S86" s="3" t="s">
        <v>83</v>
      </c>
      <c r="T86" s="3" t="s">
        <v>83</v>
      </c>
      <c r="U86" s="3" t="s">
        <v>83</v>
      </c>
      <c r="V86" s="3" t="s">
        <v>86</v>
      </c>
      <c r="W86" s="3" t="s">
        <v>86</v>
      </c>
      <c r="X86" s="3" t="s">
        <v>83</v>
      </c>
      <c r="Y86" s="3" t="s">
        <v>83</v>
      </c>
      <c r="Z86" s="3" t="s">
        <v>83</v>
      </c>
      <c r="AA86" s="3" t="s">
        <v>83</v>
      </c>
      <c r="AB86" s="3" t="s">
        <v>83</v>
      </c>
      <c r="AC86" s="3" t="s">
        <v>83</v>
      </c>
      <c r="AD86" s="3" t="s">
        <v>86</v>
      </c>
      <c r="AE86" s="3" t="s">
        <v>86</v>
      </c>
      <c r="AF86" s="3" t="s">
        <v>83</v>
      </c>
      <c r="AG86" s="3" t="s">
        <v>83</v>
      </c>
      <c r="AH86" s="3" t="s">
        <v>83</v>
      </c>
      <c r="AI86" s="3" t="s">
        <v>83</v>
      </c>
      <c r="AJ86" s="3" t="s">
        <v>83</v>
      </c>
      <c r="AK86" s="3" t="s">
        <v>83</v>
      </c>
      <c r="AL86" s="3" t="s">
        <v>83</v>
      </c>
      <c r="AM86" s="3" t="s">
        <v>83</v>
      </c>
      <c r="AN86" s="3" t="s">
        <v>83</v>
      </c>
      <c r="AO86" s="3" t="s">
        <v>83</v>
      </c>
      <c r="AP86" s="3" t="s">
        <v>86</v>
      </c>
      <c r="AQ86" s="3" t="s">
        <v>86</v>
      </c>
      <c r="AR86" s="3" t="s">
        <v>83</v>
      </c>
      <c r="AS86" s="3" t="s">
        <v>83</v>
      </c>
      <c r="AT86" s="3" t="s">
        <v>83</v>
      </c>
      <c r="AU86" s="3" t="s">
        <v>83</v>
      </c>
      <c r="AV86" s="8">
        <v>0</v>
      </c>
      <c r="AW86" s="8">
        <v>0</v>
      </c>
      <c r="AX86" s="8">
        <v>0</v>
      </c>
      <c r="AY86" s="8">
        <v>0</v>
      </c>
      <c r="AZ86" s="2"/>
    </row>
    <row r="87" spans="4:52" x14ac:dyDescent="0.2">
      <c r="D87" s="1" t="s">
        <v>3946</v>
      </c>
      <c r="E87" s="3" t="s">
        <v>76</v>
      </c>
      <c r="F87" s="3" t="s">
        <v>3947</v>
      </c>
      <c r="G87" s="3" t="s">
        <v>89</v>
      </c>
      <c r="H87" s="2"/>
      <c r="I87" s="2"/>
      <c r="J87" s="2"/>
      <c r="K87" s="3" t="s">
        <v>79</v>
      </c>
      <c r="L87" s="3" t="s">
        <v>80</v>
      </c>
      <c r="M87" s="6">
        <v>0.87430555555555556</v>
      </c>
      <c r="N87" s="3" t="s">
        <v>3948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4:52" x14ac:dyDescent="0.2">
      <c r="D88" s="1" t="s">
        <v>3950</v>
      </c>
      <c r="E88" s="3" t="s">
        <v>76</v>
      </c>
      <c r="F88" s="3" t="s">
        <v>1123</v>
      </c>
      <c r="G88" s="3" t="s">
        <v>89</v>
      </c>
      <c r="H88" s="2"/>
      <c r="I88" s="2"/>
      <c r="J88" s="2"/>
      <c r="K88" s="3" t="s">
        <v>79</v>
      </c>
      <c r="L88" s="3" t="s">
        <v>80</v>
      </c>
      <c r="M88" s="6">
        <v>0.87708333333333333</v>
      </c>
      <c r="N88" s="3" t="s">
        <v>3951</v>
      </c>
      <c r="O88" s="2"/>
      <c r="P88" s="3" t="s">
        <v>83</v>
      </c>
      <c r="Q88" s="3" t="s">
        <v>83</v>
      </c>
      <c r="R88" s="3" t="s">
        <v>83</v>
      </c>
      <c r="S88" s="3" t="s">
        <v>83</v>
      </c>
      <c r="T88" s="3" t="s">
        <v>83</v>
      </c>
      <c r="U88" s="3" t="s">
        <v>83</v>
      </c>
      <c r="V88" s="3" t="s">
        <v>86</v>
      </c>
      <c r="W88" s="3" t="s">
        <v>86</v>
      </c>
      <c r="X88" s="3" t="s">
        <v>83</v>
      </c>
      <c r="Y88" s="3" t="s">
        <v>83</v>
      </c>
      <c r="Z88" s="3" t="s">
        <v>83</v>
      </c>
      <c r="AA88" s="3" t="s">
        <v>83</v>
      </c>
      <c r="AB88" s="3" t="s">
        <v>83</v>
      </c>
      <c r="AC88" s="3" t="s">
        <v>83</v>
      </c>
      <c r="AD88" s="3" t="s">
        <v>86</v>
      </c>
      <c r="AE88" s="3" t="s">
        <v>86</v>
      </c>
      <c r="AF88" s="3" t="s">
        <v>83</v>
      </c>
      <c r="AG88" s="3" t="s">
        <v>83</v>
      </c>
      <c r="AH88" s="3" t="s">
        <v>83</v>
      </c>
      <c r="AI88" s="3" t="s">
        <v>83</v>
      </c>
      <c r="AJ88" s="3" t="s">
        <v>83</v>
      </c>
      <c r="AK88" s="3" t="s">
        <v>83</v>
      </c>
      <c r="AL88" s="3" t="s">
        <v>83</v>
      </c>
      <c r="AM88" s="3" t="s">
        <v>83</v>
      </c>
      <c r="AN88" s="3" t="s">
        <v>83</v>
      </c>
      <c r="AO88" s="3" t="s">
        <v>83</v>
      </c>
      <c r="AP88" s="3" t="s">
        <v>86</v>
      </c>
      <c r="AQ88" s="3" t="s">
        <v>86</v>
      </c>
      <c r="AR88" s="3" t="s">
        <v>83</v>
      </c>
      <c r="AS88" s="3" t="s">
        <v>83</v>
      </c>
      <c r="AT88" s="3" t="s">
        <v>83</v>
      </c>
      <c r="AU88" s="3" t="s">
        <v>83</v>
      </c>
      <c r="AV88" s="8">
        <v>0.03</v>
      </c>
      <c r="AW88" s="8">
        <v>0.03</v>
      </c>
      <c r="AX88" s="8">
        <v>0.04</v>
      </c>
      <c r="AY88" s="8">
        <v>0.26</v>
      </c>
      <c r="AZ88" s="2"/>
    </row>
    <row r="89" spans="4:52" x14ac:dyDescent="0.2">
      <c r="D89" s="1" t="s">
        <v>3952</v>
      </c>
      <c r="E89" s="3" t="s">
        <v>76</v>
      </c>
      <c r="F89" s="3" t="s">
        <v>88</v>
      </c>
      <c r="G89" s="3" t="s">
        <v>130</v>
      </c>
      <c r="H89" s="2"/>
      <c r="I89" s="2"/>
      <c r="J89" s="2"/>
      <c r="K89" s="3" t="s">
        <v>79</v>
      </c>
      <c r="L89" s="3" t="s">
        <v>80</v>
      </c>
      <c r="M89" s="6">
        <v>0.89166666666666661</v>
      </c>
      <c r="N89" s="3" t="s">
        <v>3953</v>
      </c>
      <c r="O89" s="2"/>
      <c r="P89" s="3" t="s">
        <v>83</v>
      </c>
      <c r="Q89" s="3" t="s">
        <v>83</v>
      </c>
      <c r="R89" s="3" t="s">
        <v>83</v>
      </c>
      <c r="S89" s="3" t="s">
        <v>83</v>
      </c>
      <c r="T89" s="3" t="s">
        <v>83</v>
      </c>
      <c r="U89" s="3" t="s">
        <v>83</v>
      </c>
      <c r="V89" s="3" t="s">
        <v>86</v>
      </c>
      <c r="W89" s="3" t="s">
        <v>86</v>
      </c>
      <c r="X89" s="3" t="s">
        <v>83</v>
      </c>
      <c r="Y89" s="3" t="s">
        <v>83</v>
      </c>
      <c r="Z89" s="3" t="s">
        <v>83</v>
      </c>
      <c r="AA89" s="3" t="s">
        <v>83</v>
      </c>
      <c r="AB89" s="3" t="s">
        <v>83</v>
      </c>
      <c r="AC89" s="3" t="s">
        <v>83</v>
      </c>
      <c r="AD89" s="3" t="s">
        <v>86</v>
      </c>
      <c r="AE89" s="3" t="s">
        <v>86</v>
      </c>
      <c r="AF89" s="3" t="s">
        <v>83</v>
      </c>
      <c r="AG89" s="3" t="s">
        <v>83</v>
      </c>
      <c r="AH89" s="3" t="s">
        <v>83</v>
      </c>
      <c r="AI89" s="3" t="s">
        <v>83</v>
      </c>
      <c r="AJ89" s="3" t="s">
        <v>83</v>
      </c>
      <c r="AK89" s="3" t="s">
        <v>83</v>
      </c>
      <c r="AL89" s="3" t="s">
        <v>83</v>
      </c>
      <c r="AM89" s="3" t="s">
        <v>83</v>
      </c>
      <c r="AN89" s="3" t="s">
        <v>83</v>
      </c>
      <c r="AO89" s="3" t="s">
        <v>83</v>
      </c>
      <c r="AP89" s="3" t="s">
        <v>86</v>
      </c>
      <c r="AQ89" s="3" t="s">
        <v>86</v>
      </c>
      <c r="AR89" s="3" t="s">
        <v>83</v>
      </c>
      <c r="AS89" s="3" t="s">
        <v>83</v>
      </c>
      <c r="AT89" s="3" t="s">
        <v>83</v>
      </c>
      <c r="AU89" s="3" t="s">
        <v>83</v>
      </c>
      <c r="AV89" s="8">
        <v>0</v>
      </c>
      <c r="AW89" s="8">
        <v>0</v>
      </c>
      <c r="AX89" s="8">
        <v>0</v>
      </c>
      <c r="AY89" s="8">
        <v>0.09</v>
      </c>
      <c r="AZ89" s="2"/>
    </row>
  </sheetData>
  <mergeCells count="1">
    <mergeCell ref="A3:B3"/>
  </mergeCells>
  <conditionalFormatting sqref="D1:D1048576">
    <cfRule type="duplicateValues" dxfId="4" priority="1"/>
  </conditionalFormatting>
  <hyperlinks>
    <hyperlink ref="F2" r:id="rId1" display="mailto:genorthix@yahoo.com" xr:uid="{CA3787DD-4601-4049-89AD-68948DA4B5F0}"/>
    <hyperlink ref="D67" r:id="rId2" display="mailto:jurinasmida1985@gmail.com" xr:uid="{A475139D-15B2-5B40-811F-35B6513E1B00}"/>
    <hyperlink ref="N67" r:id="rId3" display="mailto:jurinasmida1985@gmail.com" xr:uid="{FE1E2758-0034-2F49-85FB-790EA3D2916C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D5D34-DFAE-4D4B-9F64-8A7F5C7E7CCC}">
  <dimension ref="A1:AZ74"/>
  <sheetViews>
    <sheetView workbookViewId="0">
      <selection activeCell="A3" sqref="A3:B5"/>
    </sheetView>
  </sheetViews>
  <sheetFormatPr baseColWidth="10" defaultRowHeight="16" x14ac:dyDescent="0.2"/>
  <cols>
    <col min="4" max="4" width="32.66406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44223.765972222223</v>
      </c>
      <c r="J2" s="6">
        <v>0.90555555555555556</v>
      </c>
      <c r="K2" s="7">
        <v>0.13931712962962964</v>
      </c>
      <c r="L2" s="3">
        <v>87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3781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3782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70</v>
      </c>
      <c r="D5" s="1" t="s">
        <v>3527</v>
      </c>
      <c r="E5" s="3" t="s">
        <v>76</v>
      </c>
      <c r="F5" s="3" t="s">
        <v>3528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0.76597222222222217</v>
      </c>
      <c r="N5" s="3" t="s">
        <v>3529</v>
      </c>
      <c r="O5" s="2"/>
      <c r="P5" s="3" t="s">
        <v>370</v>
      </c>
      <c r="Q5" s="3" t="s">
        <v>1502</v>
      </c>
      <c r="R5" s="3" t="s">
        <v>490</v>
      </c>
      <c r="S5" s="3" t="s">
        <v>683</v>
      </c>
      <c r="T5" s="3" t="s">
        <v>179</v>
      </c>
      <c r="U5" s="3" t="s">
        <v>112</v>
      </c>
      <c r="V5" s="3">
        <f>-(0.09 %)</f>
        <v>-8.9999999999999998E-4</v>
      </c>
      <c r="W5" s="3" t="s">
        <v>86</v>
      </c>
      <c r="X5" s="3" t="s">
        <v>3530</v>
      </c>
      <c r="Y5" s="3" t="s">
        <v>83</v>
      </c>
      <c r="Z5" s="3" t="s">
        <v>490</v>
      </c>
      <c r="AA5" s="3" t="s">
        <v>83</v>
      </c>
      <c r="AB5" s="3" t="s">
        <v>179</v>
      </c>
      <c r="AC5" s="3" t="s">
        <v>83</v>
      </c>
      <c r="AD5" s="3">
        <f>-(0.07 %)</f>
        <v>-7.000000000000001E-4</v>
      </c>
      <c r="AE5" s="3" t="s">
        <v>86</v>
      </c>
      <c r="AF5" s="3" t="s">
        <v>101</v>
      </c>
      <c r="AG5" s="3" t="s">
        <v>83</v>
      </c>
      <c r="AH5" s="3" t="s">
        <v>155</v>
      </c>
      <c r="AI5" s="3" t="s">
        <v>83</v>
      </c>
      <c r="AJ5" s="3" t="s">
        <v>1684</v>
      </c>
      <c r="AK5" s="3" t="s">
        <v>1684</v>
      </c>
      <c r="AL5" s="3" t="s">
        <v>490</v>
      </c>
      <c r="AM5" s="3" t="s">
        <v>490</v>
      </c>
      <c r="AN5" s="3" t="s">
        <v>179</v>
      </c>
      <c r="AO5" s="3" t="s">
        <v>179</v>
      </c>
      <c r="AP5" s="3" t="s">
        <v>86</v>
      </c>
      <c r="AQ5" s="3" t="s">
        <v>86</v>
      </c>
      <c r="AR5" s="3" t="s">
        <v>3160</v>
      </c>
      <c r="AS5" s="3" t="s">
        <v>3160</v>
      </c>
      <c r="AT5" s="3" t="s">
        <v>519</v>
      </c>
      <c r="AU5" s="3" t="s">
        <v>519</v>
      </c>
      <c r="AV5" s="8">
        <v>0.01</v>
      </c>
      <c r="AW5" s="8">
        <v>0.02</v>
      </c>
      <c r="AX5" s="8">
        <v>0.04</v>
      </c>
      <c r="AY5" s="8">
        <v>0.42</v>
      </c>
      <c r="AZ5" s="2"/>
    </row>
    <row r="6" spans="1:52" x14ac:dyDescent="0.2">
      <c r="D6" s="1" t="s">
        <v>409</v>
      </c>
      <c r="E6" s="3" t="s">
        <v>76</v>
      </c>
      <c r="F6" s="3" t="s">
        <v>898</v>
      </c>
      <c r="G6" s="3" t="s">
        <v>78</v>
      </c>
      <c r="H6" s="2"/>
      <c r="I6" s="2"/>
      <c r="J6" s="2"/>
      <c r="K6" s="3" t="s">
        <v>79</v>
      </c>
      <c r="L6" s="3" t="s">
        <v>80</v>
      </c>
      <c r="M6" s="6">
        <v>0.77986111111111101</v>
      </c>
      <c r="N6" s="3" t="s">
        <v>3531</v>
      </c>
      <c r="O6" s="2"/>
      <c r="P6" s="3" t="s">
        <v>470</v>
      </c>
      <c r="Q6" s="3" t="s">
        <v>83</v>
      </c>
      <c r="R6" s="3" t="s">
        <v>331</v>
      </c>
      <c r="S6" s="3" t="s">
        <v>83</v>
      </c>
      <c r="T6" s="3" t="s">
        <v>151</v>
      </c>
      <c r="U6" s="3" t="s">
        <v>83</v>
      </c>
      <c r="V6" s="3">
        <f>-(0.8 %)</f>
        <v>-8.0000000000000002E-3</v>
      </c>
      <c r="W6" s="3" t="s">
        <v>86</v>
      </c>
      <c r="X6" s="3" t="s">
        <v>83</v>
      </c>
      <c r="Y6" s="3" t="s">
        <v>3532</v>
      </c>
      <c r="Z6" s="3" t="s">
        <v>83</v>
      </c>
      <c r="AA6" s="3" t="s">
        <v>683</v>
      </c>
      <c r="AB6" s="3" t="s">
        <v>83</v>
      </c>
      <c r="AC6" s="3" t="s">
        <v>146</v>
      </c>
      <c r="AD6" s="3" t="s">
        <v>86</v>
      </c>
      <c r="AE6" s="3" t="s">
        <v>86</v>
      </c>
      <c r="AF6" s="3" t="s">
        <v>83</v>
      </c>
      <c r="AG6" s="3" t="s">
        <v>154</v>
      </c>
      <c r="AH6" s="3" t="s">
        <v>83</v>
      </c>
      <c r="AI6" s="3" t="s">
        <v>2394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0.01</v>
      </c>
      <c r="AY6" s="8">
        <v>0.27</v>
      </c>
      <c r="AZ6" s="2"/>
    </row>
    <row r="7" spans="1:52" x14ac:dyDescent="0.2">
      <c r="D7" s="1" t="s">
        <v>1731</v>
      </c>
      <c r="E7" s="3" t="s">
        <v>76</v>
      </c>
      <c r="F7" s="3" t="s">
        <v>3205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0.79375000000000007</v>
      </c>
      <c r="N7" s="3" t="s">
        <v>3533</v>
      </c>
      <c r="O7" s="2"/>
      <c r="P7" s="3" t="s">
        <v>322</v>
      </c>
      <c r="Q7" s="3" t="s">
        <v>1385</v>
      </c>
      <c r="R7" s="3" t="s">
        <v>168</v>
      </c>
      <c r="S7" s="3" t="s">
        <v>223</v>
      </c>
      <c r="T7" s="3" t="s">
        <v>132</v>
      </c>
      <c r="U7" s="3" t="s">
        <v>146</v>
      </c>
      <c r="V7" s="3" t="s">
        <v>3534</v>
      </c>
      <c r="W7" s="3" t="s">
        <v>3535</v>
      </c>
      <c r="X7" s="3" t="s">
        <v>3536</v>
      </c>
      <c r="Y7" s="3" t="s">
        <v>83</v>
      </c>
      <c r="Z7" s="3" t="s">
        <v>942</v>
      </c>
      <c r="AA7" s="3" t="s">
        <v>83</v>
      </c>
      <c r="AB7" s="3" t="s">
        <v>426</v>
      </c>
      <c r="AC7" s="3" t="s">
        <v>83</v>
      </c>
      <c r="AD7" s="3" t="s">
        <v>3537</v>
      </c>
      <c r="AE7" s="3" t="s">
        <v>86</v>
      </c>
      <c r="AF7" s="3" t="s">
        <v>117</v>
      </c>
      <c r="AG7" s="3" t="s">
        <v>83</v>
      </c>
      <c r="AH7" s="3" t="s">
        <v>118</v>
      </c>
      <c r="AI7" s="3" t="s">
        <v>83</v>
      </c>
      <c r="AJ7" s="3" t="s">
        <v>1658</v>
      </c>
      <c r="AK7" s="3" t="s">
        <v>1658</v>
      </c>
      <c r="AL7" s="3" t="s">
        <v>305</v>
      </c>
      <c r="AM7" s="3" t="s">
        <v>305</v>
      </c>
      <c r="AN7" s="3" t="s">
        <v>426</v>
      </c>
      <c r="AO7" s="3" t="s">
        <v>426</v>
      </c>
      <c r="AP7" s="3" t="s">
        <v>86</v>
      </c>
      <c r="AQ7" s="3" t="s">
        <v>86</v>
      </c>
      <c r="AR7" s="3" t="s">
        <v>3160</v>
      </c>
      <c r="AS7" s="3" t="s">
        <v>3160</v>
      </c>
      <c r="AT7" s="3" t="s">
        <v>102</v>
      </c>
      <c r="AU7" s="3" t="s">
        <v>102</v>
      </c>
      <c r="AV7" s="8">
        <v>0.09</v>
      </c>
      <c r="AW7" s="8">
        <v>0.1</v>
      </c>
      <c r="AX7" s="8">
        <v>0.13</v>
      </c>
      <c r="AY7" s="8">
        <v>0.31</v>
      </c>
      <c r="AZ7" s="2"/>
    </row>
    <row r="8" spans="1:52" x14ac:dyDescent="0.2">
      <c r="D8" s="1" t="s">
        <v>3538</v>
      </c>
      <c r="E8" s="3" t="s">
        <v>76</v>
      </c>
      <c r="F8" s="3" t="s">
        <v>3539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0.7944444444444444</v>
      </c>
      <c r="N8" s="3" t="s">
        <v>3540</v>
      </c>
      <c r="O8" s="2"/>
      <c r="P8" s="3" t="s">
        <v>279</v>
      </c>
      <c r="Q8" s="3" t="s">
        <v>83</v>
      </c>
      <c r="R8" s="3" t="s">
        <v>373</v>
      </c>
      <c r="S8" s="3" t="s">
        <v>83</v>
      </c>
      <c r="T8" s="3" t="s">
        <v>146</v>
      </c>
      <c r="U8" s="3" t="s">
        <v>83</v>
      </c>
      <c r="V8" s="3">
        <f>-(0.48 %)</f>
        <v>-4.7999999999999996E-3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0.01</v>
      </c>
      <c r="AW8" s="8">
        <v>0.01</v>
      </c>
      <c r="AX8" s="8">
        <v>0.03</v>
      </c>
      <c r="AY8" s="8">
        <v>0.04</v>
      </c>
      <c r="AZ8" s="2"/>
    </row>
    <row r="9" spans="1:52" x14ac:dyDescent="0.2">
      <c r="D9" s="1" t="s">
        <v>3541</v>
      </c>
      <c r="E9" s="3" t="s">
        <v>76</v>
      </c>
      <c r="F9" s="3" t="s">
        <v>170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0.79513888888888884</v>
      </c>
      <c r="N9" s="3" t="s">
        <v>3542</v>
      </c>
      <c r="O9" s="2"/>
      <c r="P9" s="3" t="s">
        <v>207</v>
      </c>
      <c r="Q9" s="3" t="s">
        <v>83</v>
      </c>
      <c r="R9" s="3" t="s">
        <v>420</v>
      </c>
      <c r="S9" s="3" t="s">
        <v>83</v>
      </c>
      <c r="T9" s="3" t="s">
        <v>186</v>
      </c>
      <c r="U9" s="3" t="s">
        <v>83</v>
      </c>
      <c r="V9" s="3" t="s">
        <v>86</v>
      </c>
      <c r="W9" s="3" t="s">
        <v>86</v>
      </c>
      <c r="X9" s="3" t="s">
        <v>3543</v>
      </c>
      <c r="Y9" s="3" t="s">
        <v>83</v>
      </c>
      <c r="Z9" s="3" t="s">
        <v>138</v>
      </c>
      <c r="AA9" s="3" t="s">
        <v>83</v>
      </c>
      <c r="AB9" s="3" t="s">
        <v>179</v>
      </c>
      <c r="AC9" s="3" t="s">
        <v>83</v>
      </c>
      <c r="AD9" s="3" t="s">
        <v>86</v>
      </c>
      <c r="AE9" s="3" t="s">
        <v>86</v>
      </c>
      <c r="AF9" s="3" t="s">
        <v>101</v>
      </c>
      <c r="AG9" s="3" t="s">
        <v>83</v>
      </c>
      <c r="AH9" s="3" t="s">
        <v>118</v>
      </c>
      <c r="AI9" s="3" t="s">
        <v>83</v>
      </c>
      <c r="AJ9" s="3" t="s">
        <v>83</v>
      </c>
      <c r="AK9" s="3" t="s">
        <v>83</v>
      </c>
      <c r="AL9" s="3" t="s">
        <v>83</v>
      </c>
      <c r="AM9" s="3" t="s">
        <v>83</v>
      </c>
      <c r="AN9" s="3" t="s">
        <v>83</v>
      </c>
      <c r="AO9" s="3" t="s">
        <v>83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83</v>
      </c>
      <c r="AU9" s="3" t="s">
        <v>83</v>
      </c>
      <c r="AV9" s="8">
        <v>0.04</v>
      </c>
      <c r="AW9" s="8">
        <v>0.05</v>
      </c>
      <c r="AX9" s="8">
        <v>0.08</v>
      </c>
      <c r="AY9" s="8">
        <v>0.4</v>
      </c>
      <c r="AZ9" s="2"/>
    </row>
    <row r="10" spans="1:52" x14ac:dyDescent="0.2">
      <c r="D10" s="1" t="s">
        <v>2409</v>
      </c>
      <c r="E10" s="3" t="s">
        <v>76</v>
      </c>
      <c r="F10" s="3" t="s">
        <v>1612</v>
      </c>
      <c r="G10" s="3" t="s">
        <v>78</v>
      </c>
      <c r="H10" s="2"/>
      <c r="I10" s="2"/>
      <c r="J10" s="2"/>
      <c r="K10" s="3" t="s">
        <v>79</v>
      </c>
      <c r="L10" s="3" t="s">
        <v>80</v>
      </c>
      <c r="M10" s="6">
        <v>0.79652777777777783</v>
      </c>
      <c r="N10" s="3" t="s">
        <v>3544</v>
      </c>
      <c r="O10" s="2"/>
      <c r="P10" s="3" t="s">
        <v>1291</v>
      </c>
      <c r="Q10" s="3" t="s">
        <v>83</v>
      </c>
      <c r="R10" s="3" t="s">
        <v>3545</v>
      </c>
      <c r="S10" s="3" t="s">
        <v>83</v>
      </c>
      <c r="T10" s="3" t="s">
        <v>1136</v>
      </c>
      <c r="U10" s="3" t="s">
        <v>83</v>
      </c>
      <c r="V10" s="3" t="s">
        <v>3546</v>
      </c>
      <c r="W10" s="3" t="s">
        <v>86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86</v>
      </c>
      <c r="AE10" s="3" t="s">
        <v>86</v>
      </c>
      <c r="AF10" s="3" t="s">
        <v>83</v>
      </c>
      <c r="AG10" s="3" t="s">
        <v>83</v>
      </c>
      <c r="AH10" s="3" t="s">
        <v>83</v>
      </c>
      <c r="AI10" s="3" t="s">
        <v>83</v>
      </c>
      <c r="AJ10" s="3" t="s">
        <v>83</v>
      </c>
      <c r="AK10" s="3" t="s">
        <v>83</v>
      </c>
      <c r="AL10" s="3" t="s">
        <v>83</v>
      </c>
      <c r="AM10" s="3" t="s">
        <v>83</v>
      </c>
      <c r="AN10" s="3" t="s">
        <v>83</v>
      </c>
      <c r="AO10" s="3" t="s">
        <v>83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83</v>
      </c>
      <c r="AU10" s="3" t="s">
        <v>83</v>
      </c>
      <c r="AV10" s="8">
        <v>0</v>
      </c>
      <c r="AW10" s="8">
        <v>0</v>
      </c>
      <c r="AX10" s="8">
        <v>0</v>
      </c>
      <c r="AY10" s="8">
        <v>0</v>
      </c>
      <c r="AZ10" s="2"/>
    </row>
    <row r="11" spans="1:52" x14ac:dyDescent="0.2">
      <c r="D11" s="1" t="s">
        <v>1072</v>
      </c>
      <c r="E11" s="3" t="s">
        <v>76</v>
      </c>
      <c r="F11" s="3" t="s">
        <v>3547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0.79722222222222217</v>
      </c>
      <c r="N11" s="3" t="s">
        <v>3548</v>
      </c>
      <c r="O11" s="2"/>
      <c r="P11" s="3" t="s">
        <v>987</v>
      </c>
      <c r="Q11" s="3" t="s">
        <v>408</v>
      </c>
      <c r="R11" s="3" t="s">
        <v>339</v>
      </c>
      <c r="S11" s="3" t="s">
        <v>310</v>
      </c>
      <c r="T11" s="3" t="s">
        <v>327</v>
      </c>
      <c r="U11" s="3" t="s">
        <v>158</v>
      </c>
      <c r="V11" s="3" t="s">
        <v>3549</v>
      </c>
      <c r="W11" s="3" t="s">
        <v>86</v>
      </c>
      <c r="X11" s="3" t="s">
        <v>1006</v>
      </c>
      <c r="Y11" s="3" t="s">
        <v>1396</v>
      </c>
      <c r="Z11" s="3" t="s">
        <v>166</v>
      </c>
      <c r="AA11" s="3" t="s">
        <v>305</v>
      </c>
      <c r="AB11" s="3" t="s">
        <v>420</v>
      </c>
      <c r="AC11" s="3" t="s">
        <v>426</v>
      </c>
      <c r="AD11" s="3" t="s">
        <v>3550</v>
      </c>
      <c r="AE11" s="3" t="s">
        <v>3551</v>
      </c>
      <c r="AF11" s="3" t="s">
        <v>101</v>
      </c>
      <c r="AG11" s="3" t="s">
        <v>290</v>
      </c>
      <c r="AH11" s="3" t="s">
        <v>155</v>
      </c>
      <c r="AI11" s="3" t="s">
        <v>155</v>
      </c>
      <c r="AJ11" s="3" t="s">
        <v>758</v>
      </c>
      <c r="AK11" s="3" t="s">
        <v>758</v>
      </c>
      <c r="AL11" s="3" t="s">
        <v>372</v>
      </c>
      <c r="AM11" s="3" t="s">
        <v>372</v>
      </c>
      <c r="AN11" s="3" t="s">
        <v>759</v>
      </c>
      <c r="AO11" s="3" t="s">
        <v>759</v>
      </c>
      <c r="AP11" s="3" t="s">
        <v>86</v>
      </c>
      <c r="AQ11" s="3" t="s">
        <v>86</v>
      </c>
      <c r="AR11" s="3" t="s">
        <v>3160</v>
      </c>
      <c r="AS11" s="3" t="s">
        <v>3160</v>
      </c>
      <c r="AT11" s="3" t="s">
        <v>156</v>
      </c>
      <c r="AU11" s="3" t="s">
        <v>156</v>
      </c>
      <c r="AV11" s="8">
        <v>7.0000000000000007E-2</v>
      </c>
      <c r="AW11" s="8">
        <v>0.08</v>
      </c>
      <c r="AX11" s="8">
        <v>0.11</v>
      </c>
      <c r="AY11" s="8">
        <v>0.6</v>
      </c>
      <c r="AZ11" s="2"/>
    </row>
    <row r="12" spans="1:52" x14ac:dyDescent="0.2">
      <c r="D12" s="1" t="s">
        <v>3552</v>
      </c>
      <c r="E12" s="3" t="s">
        <v>76</v>
      </c>
      <c r="F12" s="3" t="s">
        <v>173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0.79791666666666661</v>
      </c>
      <c r="N12" s="3" t="s">
        <v>3553</v>
      </c>
      <c r="O12" s="2"/>
      <c r="P12" s="3" t="s">
        <v>307</v>
      </c>
      <c r="Q12" s="3" t="s">
        <v>1157</v>
      </c>
      <c r="R12" s="3" t="s">
        <v>145</v>
      </c>
      <c r="S12" s="3" t="s">
        <v>1035</v>
      </c>
      <c r="T12" s="3" t="s">
        <v>133</v>
      </c>
      <c r="U12" s="3" t="s">
        <v>112</v>
      </c>
      <c r="V12" s="3" t="s">
        <v>3554</v>
      </c>
      <c r="W12" s="3" t="s">
        <v>1426</v>
      </c>
      <c r="X12" s="3" t="s">
        <v>3099</v>
      </c>
      <c r="Y12" s="3" t="s">
        <v>2890</v>
      </c>
      <c r="Z12" s="3" t="s">
        <v>605</v>
      </c>
      <c r="AA12" s="3" t="s">
        <v>446</v>
      </c>
      <c r="AB12" s="3" t="s">
        <v>133</v>
      </c>
      <c r="AC12" s="3" t="s">
        <v>529</v>
      </c>
      <c r="AD12" s="3" t="s">
        <v>3555</v>
      </c>
      <c r="AE12" s="3" t="s">
        <v>3556</v>
      </c>
      <c r="AF12" s="3" t="s">
        <v>101</v>
      </c>
      <c r="AG12" s="3" t="s">
        <v>83</v>
      </c>
      <c r="AH12" s="3" t="s">
        <v>118</v>
      </c>
      <c r="AI12" s="3" t="s">
        <v>118</v>
      </c>
      <c r="AJ12" s="3" t="s">
        <v>729</v>
      </c>
      <c r="AK12" s="3" t="s">
        <v>729</v>
      </c>
      <c r="AL12" s="3" t="s">
        <v>1035</v>
      </c>
      <c r="AM12" s="3" t="s">
        <v>1035</v>
      </c>
      <c r="AN12" s="3" t="s">
        <v>133</v>
      </c>
      <c r="AO12" s="3" t="s">
        <v>133</v>
      </c>
      <c r="AP12" s="3" t="s">
        <v>86</v>
      </c>
      <c r="AQ12" s="3" t="s">
        <v>86</v>
      </c>
      <c r="AR12" s="3" t="s">
        <v>3160</v>
      </c>
      <c r="AS12" s="3" t="s">
        <v>3160</v>
      </c>
      <c r="AT12" s="3" t="s">
        <v>139</v>
      </c>
      <c r="AU12" s="3" t="s">
        <v>139</v>
      </c>
      <c r="AV12" s="8">
        <v>0.09</v>
      </c>
      <c r="AW12" s="8">
        <v>0.1</v>
      </c>
      <c r="AX12" s="8">
        <v>0.14000000000000001</v>
      </c>
      <c r="AY12" s="8">
        <v>0.36</v>
      </c>
      <c r="AZ12" s="2"/>
    </row>
    <row r="13" spans="1:52" x14ac:dyDescent="0.2">
      <c r="D13" s="1" t="s">
        <v>2024</v>
      </c>
      <c r="E13" s="3" t="s">
        <v>76</v>
      </c>
      <c r="F13" s="3" t="s">
        <v>1473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0.7993055555555556</v>
      </c>
      <c r="N13" s="3" t="s">
        <v>3557</v>
      </c>
      <c r="O13" s="2"/>
      <c r="P13" s="3" t="s">
        <v>1692</v>
      </c>
      <c r="Q13" s="3" t="s">
        <v>406</v>
      </c>
      <c r="R13" s="3" t="s">
        <v>721</v>
      </c>
      <c r="S13" s="3" t="s">
        <v>333</v>
      </c>
      <c r="T13" s="3" t="s">
        <v>186</v>
      </c>
      <c r="U13" s="3" t="s">
        <v>133</v>
      </c>
      <c r="V13" s="3">
        <f>-(0.3 %)</f>
        <v>-3.0000000000000001E-3</v>
      </c>
      <c r="W13" s="3" t="s">
        <v>86</v>
      </c>
      <c r="X13" s="3" t="s">
        <v>1331</v>
      </c>
      <c r="Y13" s="3" t="s">
        <v>83</v>
      </c>
      <c r="Z13" s="3" t="s">
        <v>356</v>
      </c>
      <c r="AA13" s="3" t="s">
        <v>694</v>
      </c>
      <c r="AB13" s="3" t="s">
        <v>186</v>
      </c>
      <c r="AC13" s="3" t="s">
        <v>115</v>
      </c>
      <c r="AD13" s="3">
        <f>-(0.49 %)</f>
        <v>-4.8999999999999998E-3</v>
      </c>
      <c r="AE13" s="3" t="s">
        <v>86</v>
      </c>
      <c r="AF13" s="3" t="s">
        <v>913</v>
      </c>
      <c r="AG13" s="3" t="s">
        <v>83</v>
      </c>
      <c r="AH13" s="3" t="s">
        <v>118</v>
      </c>
      <c r="AI13" s="3" t="s">
        <v>83</v>
      </c>
      <c r="AJ13" s="3" t="s">
        <v>1587</v>
      </c>
      <c r="AK13" s="3" t="s">
        <v>1587</v>
      </c>
      <c r="AL13" s="3" t="s">
        <v>504</v>
      </c>
      <c r="AM13" s="3" t="s">
        <v>504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3160</v>
      </c>
      <c r="AS13" s="3" t="s">
        <v>3160</v>
      </c>
      <c r="AT13" s="3" t="s">
        <v>156</v>
      </c>
      <c r="AU13" s="3" t="s">
        <v>156</v>
      </c>
      <c r="AV13" s="8">
        <v>0.06</v>
      </c>
      <c r="AW13" s="8">
        <v>7.0000000000000007E-2</v>
      </c>
      <c r="AX13" s="8">
        <v>0.11</v>
      </c>
      <c r="AY13" s="8">
        <v>0.33</v>
      </c>
      <c r="AZ13" s="2"/>
    </row>
    <row r="14" spans="1:52" x14ac:dyDescent="0.2">
      <c r="D14" s="1" t="s">
        <v>673</v>
      </c>
      <c r="E14" s="3" t="s">
        <v>76</v>
      </c>
      <c r="F14" s="3" t="s">
        <v>674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0.80069444444444438</v>
      </c>
      <c r="N14" s="3" t="s">
        <v>3558</v>
      </c>
      <c r="O14" s="2"/>
      <c r="P14" s="3" t="s">
        <v>720</v>
      </c>
      <c r="Q14" s="3" t="s">
        <v>294</v>
      </c>
      <c r="R14" s="3" t="s">
        <v>158</v>
      </c>
      <c r="S14" s="3" t="s">
        <v>158</v>
      </c>
      <c r="T14" s="3" t="s">
        <v>186</v>
      </c>
      <c r="U14" s="3" t="s">
        <v>133</v>
      </c>
      <c r="V14" s="3">
        <f>-(0.26 %)</f>
        <v>-2.5999999999999999E-3</v>
      </c>
      <c r="W14" s="3" t="s">
        <v>86</v>
      </c>
      <c r="X14" s="3" t="s">
        <v>1149</v>
      </c>
      <c r="Y14" s="3" t="s">
        <v>83</v>
      </c>
      <c r="Z14" s="3" t="s">
        <v>132</v>
      </c>
      <c r="AA14" s="3" t="s">
        <v>83</v>
      </c>
      <c r="AB14" s="3" t="s">
        <v>186</v>
      </c>
      <c r="AC14" s="3" t="s">
        <v>83</v>
      </c>
      <c r="AD14" s="3">
        <f>-(0.23 %)</f>
        <v>-2.3E-3</v>
      </c>
      <c r="AE14" s="3" t="s">
        <v>86</v>
      </c>
      <c r="AF14" s="3" t="s">
        <v>101</v>
      </c>
      <c r="AG14" s="3" t="s">
        <v>83</v>
      </c>
      <c r="AH14" s="3" t="s">
        <v>118</v>
      </c>
      <c r="AI14" s="3" t="s">
        <v>83</v>
      </c>
      <c r="AJ14" s="3" t="s">
        <v>1599</v>
      </c>
      <c r="AK14" s="3" t="s">
        <v>1599</v>
      </c>
      <c r="AL14" s="3" t="s">
        <v>132</v>
      </c>
      <c r="AM14" s="3" t="s">
        <v>132</v>
      </c>
      <c r="AN14" s="3" t="s">
        <v>186</v>
      </c>
      <c r="AO14" s="3" t="s">
        <v>186</v>
      </c>
      <c r="AP14" s="3" t="s">
        <v>86</v>
      </c>
      <c r="AQ14" s="3" t="s">
        <v>86</v>
      </c>
      <c r="AR14" s="3" t="s">
        <v>3160</v>
      </c>
      <c r="AS14" s="3" t="s">
        <v>3160</v>
      </c>
      <c r="AT14" s="3" t="s">
        <v>156</v>
      </c>
      <c r="AU14" s="3" t="s">
        <v>156</v>
      </c>
      <c r="AV14" s="8">
        <v>0.01</v>
      </c>
      <c r="AW14" s="8">
        <v>0.02</v>
      </c>
      <c r="AX14" s="8">
        <v>0.05</v>
      </c>
      <c r="AY14" s="8">
        <v>0.23</v>
      </c>
      <c r="AZ14" s="2"/>
    </row>
    <row r="15" spans="1:52" x14ac:dyDescent="0.2">
      <c r="D15" s="1" t="s">
        <v>3559</v>
      </c>
      <c r="E15" s="3" t="s">
        <v>76</v>
      </c>
      <c r="F15" s="3" t="s">
        <v>173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0.80486111111111114</v>
      </c>
      <c r="N15" s="3" t="s">
        <v>3560</v>
      </c>
      <c r="O15" s="2"/>
      <c r="P15" s="3" t="s">
        <v>988</v>
      </c>
      <c r="Q15" s="3" t="s">
        <v>414</v>
      </c>
      <c r="R15" s="3" t="s">
        <v>145</v>
      </c>
      <c r="S15" s="3" t="s">
        <v>260</v>
      </c>
      <c r="T15" s="3" t="s">
        <v>133</v>
      </c>
      <c r="U15" s="3" t="s">
        <v>353</v>
      </c>
      <c r="V15" s="3" t="s">
        <v>3561</v>
      </c>
      <c r="W15" s="3" t="s">
        <v>3562</v>
      </c>
      <c r="X15" s="3" t="s">
        <v>3563</v>
      </c>
      <c r="Y15" s="3" t="s">
        <v>3564</v>
      </c>
      <c r="Z15" s="3" t="s">
        <v>1035</v>
      </c>
      <c r="AA15" s="3" t="s">
        <v>415</v>
      </c>
      <c r="AB15" s="3" t="s">
        <v>112</v>
      </c>
      <c r="AC15" s="3" t="s">
        <v>333</v>
      </c>
      <c r="AD15" s="3" t="s">
        <v>3565</v>
      </c>
      <c r="AE15" s="3" t="s">
        <v>3566</v>
      </c>
      <c r="AF15" s="3" t="s">
        <v>117</v>
      </c>
      <c r="AG15" s="3" t="s">
        <v>290</v>
      </c>
      <c r="AH15" s="3" t="s">
        <v>118</v>
      </c>
      <c r="AI15" s="3" t="s">
        <v>362</v>
      </c>
      <c r="AJ15" s="3" t="s">
        <v>1243</v>
      </c>
      <c r="AK15" s="3" t="s">
        <v>1243</v>
      </c>
      <c r="AL15" s="3" t="s">
        <v>1035</v>
      </c>
      <c r="AM15" s="3" t="s">
        <v>1035</v>
      </c>
      <c r="AN15" s="3" t="s">
        <v>194</v>
      </c>
      <c r="AO15" s="3" t="s">
        <v>194</v>
      </c>
      <c r="AP15" s="3" t="s">
        <v>86</v>
      </c>
      <c r="AQ15" s="3" t="s">
        <v>86</v>
      </c>
      <c r="AR15" s="3" t="s">
        <v>3160</v>
      </c>
      <c r="AS15" s="3" t="s">
        <v>3160</v>
      </c>
      <c r="AT15" s="3" t="s">
        <v>156</v>
      </c>
      <c r="AU15" s="3" t="s">
        <v>156</v>
      </c>
      <c r="AV15" s="8">
        <v>0.02</v>
      </c>
      <c r="AW15" s="8">
        <v>0.02</v>
      </c>
      <c r="AX15" s="8">
        <v>0.03</v>
      </c>
      <c r="AY15" s="8">
        <v>0.09</v>
      </c>
      <c r="AZ15" s="2"/>
    </row>
    <row r="16" spans="1:52" x14ac:dyDescent="0.2">
      <c r="D16" s="1" t="s">
        <v>3397</v>
      </c>
      <c r="E16" s="3" t="s">
        <v>76</v>
      </c>
      <c r="F16" s="3" t="s">
        <v>3398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0.80555555555555547</v>
      </c>
      <c r="N16" s="3" t="s">
        <v>3567</v>
      </c>
      <c r="O16" s="2"/>
      <c r="P16" s="3" t="s">
        <v>1498</v>
      </c>
      <c r="Q16" s="3" t="s">
        <v>566</v>
      </c>
      <c r="R16" s="3" t="s">
        <v>146</v>
      </c>
      <c r="S16" s="3" t="s">
        <v>516</v>
      </c>
      <c r="T16" s="3" t="s">
        <v>186</v>
      </c>
      <c r="U16" s="3" t="s">
        <v>133</v>
      </c>
      <c r="V16" s="3" t="s">
        <v>3568</v>
      </c>
      <c r="W16" s="3" t="s">
        <v>3569</v>
      </c>
      <c r="X16" s="3" t="s">
        <v>308</v>
      </c>
      <c r="Y16" s="3" t="s">
        <v>3570</v>
      </c>
      <c r="Z16" s="3" t="s">
        <v>132</v>
      </c>
      <c r="AA16" s="3" t="s">
        <v>353</v>
      </c>
      <c r="AB16" s="3" t="s">
        <v>186</v>
      </c>
      <c r="AC16" s="3" t="s">
        <v>392</v>
      </c>
      <c r="AD16" s="3" t="s">
        <v>2567</v>
      </c>
      <c r="AE16" s="3" t="s">
        <v>3571</v>
      </c>
      <c r="AF16" s="3" t="s">
        <v>117</v>
      </c>
      <c r="AG16" s="3" t="s">
        <v>83</v>
      </c>
      <c r="AH16" s="3" t="s">
        <v>118</v>
      </c>
      <c r="AI16" s="3" t="s">
        <v>83</v>
      </c>
      <c r="AJ16" s="3" t="s">
        <v>1658</v>
      </c>
      <c r="AK16" s="3" t="s">
        <v>1658</v>
      </c>
      <c r="AL16" s="3" t="s">
        <v>1026</v>
      </c>
      <c r="AM16" s="3" t="s">
        <v>1026</v>
      </c>
      <c r="AN16" s="3" t="s">
        <v>186</v>
      </c>
      <c r="AO16" s="3" t="s">
        <v>186</v>
      </c>
      <c r="AP16" s="3" t="s">
        <v>86</v>
      </c>
      <c r="AQ16" s="3" t="s">
        <v>86</v>
      </c>
      <c r="AR16" s="3" t="s">
        <v>3160</v>
      </c>
      <c r="AS16" s="3" t="s">
        <v>3160</v>
      </c>
      <c r="AT16" s="3" t="s">
        <v>156</v>
      </c>
      <c r="AU16" s="3" t="s">
        <v>156</v>
      </c>
      <c r="AV16" s="8">
        <v>0.03</v>
      </c>
      <c r="AW16" s="8">
        <v>0.05</v>
      </c>
      <c r="AX16" s="8">
        <v>7.0000000000000007E-2</v>
      </c>
      <c r="AY16" s="8">
        <v>0.16</v>
      </c>
      <c r="AZ16" s="2"/>
    </row>
    <row r="17" spans="4:52" x14ac:dyDescent="0.2">
      <c r="D17" s="1" t="s">
        <v>704</v>
      </c>
      <c r="E17" s="3" t="s">
        <v>272</v>
      </c>
      <c r="F17" s="3" t="s">
        <v>273</v>
      </c>
      <c r="G17" s="3" t="s">
        <v>89</v>
      </c>
      <c r="H17" s="3" t="s">
        <v>274</v>
      </c>
      <c r="I17" s="3" t="s">
        <v>275</v>
      </c>
      <c r="J17" s="3" t="s">
        <v>2859</v>
      </c>
      <c r="K17" s="3" t="s">
        <v>276</v>
      </c>
      <c r="L17" s="3" t="s">
        <v>80</v>
      </c>
      <c r="M17" s="6">
        <v>0.80694444444444446</v>
      </c>
      <c r="N17" s="3" t="s">
        <v>3572</v>
      </c>
      <c r="O17" s="3" t="s">
        <v>278</v>
      </c>
      <c r="P17" s="3" t="s">
        <v>481</v>
      </c>
      <c r="Q17" s="3" t="s">
        <v>402</v>
      </c>
      <c r="R17" s="3" t="s">
        <v>353</v>
      </c>
      <c r="S17" s="3" t="s">
        <v>494</v>
      </c>
      <c r="T17" s="3" t="s">
        <v>186</v>
      </c>
      <c r="U17" s="3" t="s">
        <v>112</v>
      </c>
      <c r="V17" s="3" t="s">
        <v>3573</v>
      </c>
      <c r="W17" s="3" t="s">
        <v>86</v>
      </c>
      <c r="X17" s="3" t="s">
        <v>399</v>
      </c>
      <c r="Y17" s="3" t="s">
        <v>2065</v>
      </c>
      <c r="Z17" s="3" t="s">
        <v>353</v>
      </c>
      <c r="AA17" s="3" t="s">
        <v>431</v>
      </c>
      <c r="AB17" s="3" t="s">
        <v>186</v>
      </c>
      <c r="AC17" s="3" t="s">
        <v>529</v>
      </c>
      <c r="AD17" s="3" t="s">
        <v>3574</v>
      </c>
      <c r="AE17" s="3" t="s">
        <v>1859</v>
      </c>
      <c r="AF17" s="3" t="s">
        <v>290</v>
      </c>
      <c r="AG17" s="3" t="s">
        <v>83</v>
      </c>
      <c r="AH17" s="3" t="s">
        <v>432</v>
      </c>
      <c r="AI17" s="3" t="s">
        <v>1583</v>
      </c>
      <c r="AJ17" s="3" t="s">
        <v>1208</v>
      </c>
      <c r="AK17" s="3" t="s">
        <v>1208</v>
      </c>
      <c r="AL17" s="3" t="s">
        <v>356</v>
      </c>
      <c r="AM17" s="3" t="s">
        <v>356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3160</v>
      </c>
      <c r="AS17" s="3" t="s">
        <v>3160</v>
      </c>
      <c r="AT17" s="3" t="s">
        <v>156</v>
      </c>
      <c r="AU17" s="3" t="s">
        <v>156</v>
      </c>
      <c r="AV17" s="8">
        <v>0.09</v>
      </c>
      <c r="AW17" s="8">
        <v>0.11</v>
      </c>
      <c r="AX17" s="8">
        <v>0.15</v>
      </c>
      <c r="AY17" s="8">
        <v>0.37</v>
      </c>
      <c r="AZ17" s="2"/>
    </row>
    <row r="18" spans="4:52" x14ac:dyDescent="0.2">
      <c r="D18" s="1" t="s">
        <v>3575</v>
      </c>
      <c r="E18" s="3" t="s">
        <v>76</v>
      </c>
      <c r="F18" s="3" t="s">
        <v>3576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0.80833333333333324</v>
      </c>
      <c r="N18" s="3" t="s">
        <v>3577</v>
      </c>
      <c r="O18" s="2"/>
      <c r="P18" s="3" t="s">
        <v>1196</v>
      </c>
      <c r="Q18" s="3" t="s">
        <v>83</v>
      </c>
      <c r="R18" s="3" t="s">
        <v>759</v>
      </c>
      <c r="S18" s="3" t="s">
        <v>83</v>
      </c>
      <c r="T18" s="3" t="s">
        <v>133</v>
      </c>
      <c r="U18" s="3" t="s">
        <v>83</v>
      </c>
      <c r="V18" s="3">
        <f>-(0.37 %)</f>
        <v>-3.7000000000000002E-3</v>
      </c>
      <c r="W18" s="3" t="s">
        <v>86</v>
      </c>
      <c r="X18" s="3" t="s">
        <v>3570</v>
      </c>
      <c r="Y18" s="3" t="s">
        <v>1207</v>
      </c>
      <c r="Z18" s="3" t="s">
        <v>609</v>
      </c>
      <c r="AA18" s="3" t="s">
        <v>721</v>
      </c>
      <c r="AB18" s="3" t="s">
        <v>121</v>
      </c>
      <c r="AC18" s="3" t="s">
        <v>529</v>
      </c>
      <c r="AD18" s="3">
        <f>-(0.23 %)</f>
        <v>-2.3E-3</v>
      </c>
      <c r="AE18" s="3" t="s">
        <v>86</v>
      </c>
      <c r="AF18" s="3" t="s">
        <v>101</v>
      </c>
      <c r="AG18" s="3" t="s">
        <v>465</v>
      </c>
      <c r="AH18" s="3" t="s">
        <v>393</v>
      </c>
      <c r="AI18" s="3" t="s">
        <v>314</v>
      </c>
      <c r="AJ18" s="3" t="s">
        <v>621</v>
      </c>
      <c r="AK18" s="3" t="s">
        <v>621</v>
      </c>
      <c r="AL18" s="3" t="s">
        <v>498</v>
      </c>
      <c r="AM18" s="3" t="s">
        <v>498</v>
      </c>
      <c r="AN18" s="3" t="s">
        <v>133</v>
      </c>
      <c r="AO18" s="3" t="s">
        <v>133</v>
      </c>
      <c r="AP18" s="3" t="s">
        <v>86</v>
      </c>
      <c r="AQ18" s="3" t="s">
        <v>86</v>
      </c>
      <c r="AR18" s="3" t="s">
        <v>2665</v>
      </c>
      <c r="AS18" s="3" t="s">
        <v>2665</v>
      </c>
      <c r="AT18" s="3" t="s">
        <v>519</v>
      </c>
      <c r="AU18" s="3" t="s">
        <v>519</v>
      </c>
      <c r="AV18" s="8">
        <v>7.0000000000000007E-2</v>
      </c>
      <c r="AW18" s="8">
        <v>0.11</v>
      </c>
      <c r="AX18" s="8">
        <v>0.16</v>
      </c>
      <c r="AY18" s="8">
        <v>0.38</v>
      </c>
      <c r="AZ18" s="2"/>
    </row>
    <row r="19" spans="4:52" x14ac:dyDescent="0.2">
      <c r="D19" s="1" t="s">
        <v>889</v>
      </c>
      <c r="E19" s="3" t="s">
        <v>76</v>
      </c>
      <c r="F19" s="3" t="s">
        <v>890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0.80902777777777779</v>
      </c>
      <c r="N19" s="3" t="s">
        <v>3578</v>
      </c>
      <c r="O19" s="2"/>
      <c r="P19" s="3" t="s">
        <v>322</v>
      </c>
      <c r="Q19" s="3" t="s">
        <v>1275</v>
      </c>
      <c r="R19" s="3" t="s">
        <v>1091</v>
      </c>
      <c r="S19" s="3" t="s">
        <v>1874</v>
      </c>
      <c r="T19" s="3" t="s">
        <v>550</v>
      </c>
      <c r="U19" s="3" t="s">
        <v>1026</v>
      </c>
      <c r="V19" s="3" t="s">
        <v>3579</v>
      </c>
      <c r="W19" s="3" t="s">
        <v>86</v>
      </c>
      <c r="X19" s="3" t="s">
        <v>3241</v>
      </c>
      <c r="Y19" s="3" t="s">
        <v>83</v>
      </c>
      <c r="Z19" s="3" t="s">
        <v>1874</v>
      </c>
      <c r="AA19" s="3" t="s">
        <v>83</v>
      </c>
      <c r="AB19" s="3" t="s">
        <v>677</v>
      </c>
      <c r="AC19" s="3" t="s">
        <v>83</v>
      </c>
      <c r="AD19" s="3" t="s">
        <v>3580</v>
      </c>
      <c r="AE19" s="3" t="s">
        <v>86</v>
      </c>
      <c r="AF19" s="3" t="s">
        <v>101</v>
      </c>
      <c r="AG19" s="3" t="s">
        <v>83</v>
      </c>
      <c r="AH19" s="3" t="s">
        <v>155</v>
      </c>
      <c r="AI19" s="3" t="s">
        <v>83</v>
      </c>
      <c r="AJ19" s="3" t="s">
        <v>2399</v>
      </c>
      <c r="AK19" s="3" t="s">
        <v>2399</v>
      </c>
      <c r="AL19" s="3" t="s">
        <v>1670</v>
      </c>
      <c r="AM19" s="3" t="s">
        <v>1670</v>
      </c>
      <c r="AN19" s="3" t="s">
        <v>305</v>
      </c>
      <c r="AO19" s="3" t="s">
        <v>305</v>
      </c>
      <c r="AP19" s="3" t="s">
        <v>86</v>
      </c>
      <c r="AQ19" s="3" t="s">
        <v>86</v>
      </c>
      <c r="AR19" s="3" t="s">
        <v>2665</v>
      </c>
      <c r="AS19" s="3" t="s">
        <v>2665</v>
      </c>
      <c r="AT19" s="3" t="s">
        <v>83</v>
      </c>
      <c r="AU19" s="3" t="s">
        <v>83</v>
      </c>
      <c r="AV19" s="8">
        <v>0.08</v>
      </c>
      <c r="AW19" s="8">
        <v>0.1</v>
      </c>
      <c r="AX19" s="8">
        <v>0.15</v>
      </c>
      <c r="AY19" s="8">
        <v>0.33</v>
      </c>
      <c r="AZ19" s="2"/>
    </row>
    <row r="20" spans="4:52" x14ac:dyDescent="0.2">
      <c r="D20" s="1" t="s">
        <v>2226</v>
      </c>
      <c r="E20" s="3" t="s">
        <v>76</v>
      </c>
      <c r="F20" s="3" t="s">
        <v>658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0.80902777777777779</v>
      </c>
      <c r="N20" s="3" t="s">
        <v>3581</v>
      </c>
      <c r="O20" s="2"/>
      <c r="P20" s="3" t="s">
        <v>987</v>
      </c>
      <c r="Q20" s="3" t="s">
        <v>268</v>
      </c>
      <c r="R20" s="3" t="s">
        <v>2846</v>
      </c>
      <c r="S20" s="3" t="s">
        <v>1289</v>
      </c>
      <c r="T20" s="3" t="s">
        <v>112</v>
      </c>
      <c r="U20" s="3" t="s">
        <v>215</v>
      </c>
      <c r="V20" s="3" t="s">
        <v>1023</v>
      </c>
      <c r="W20" s="3" t="s">
        <v>3582</v>
      </c>
      <c r="X20" s="3" t="s">
        <v>3583</v>
      </c>
      <c r="Y20" s="3" t="s">
        <v>1338</v>
      </c>
      <c r="Z20" s="3" t="s">
        <v>2849</v>
      </c>
      <c r="AA20" s="3" t="s">
        <v>626</v>
      </c>
      <c r="AB20" s="3" t="s">
        <v>112</v>
      </c>
      <c r="AC20" s="3" t="s">
        <v>978</v>
      </c>
      <c r="AD20" s="3" t="s">
        <v>2041</v>
      </c>
      <c r="AE20" s="3" t="s">
        <v>3584</v>
      </c>
      <c r="AF20" s="3" t="s">
        <v>1225</v>
      </c>
      <c r="AG20" s="3" t="s">
        <v>290</v>
      </c>
      <c r="AH20" s="3" t="s">
        <v>118</v>
      </c>
      <c r="AI20" s="3" t="s">
        <v>432</v>
      </c>
      <c r="AJ20" s="3" t="s">
        <v>688</v>
      </c>
      <c r="AK20" s="3" t="s">
        <v>688</v>
      </c>
      <c r="AL20" s="3" t="s">
        <v>2314</v>
      </c>
      <c r="AM20" s="3" t="s">
        <v>2314</v>
      </c>
      <c r="AN20" s="3" t="s">
        <v>426</v>
      </c>
      <c r="AO20" s="3" t="s">
        <v>426</v>
      </c>
      <c r="AP20" s="3" t="s">
        <v>86</v>
      </c>
      <c r="AQ20" s="3" t="s">
        <v>86</v>
      </c>
      <c r="AR20" s="3" t="s">
        <v>3160</v>
      </c>
      <c r="AS20" s="3" t="s">
        <v>3160</v>
      </c>
      <c r="AT20" s="3" t="s">
        <v>156</v>
      </c>
      <c r="AU20" s="3" t="s">
        <v>156</v>
      </c>
      <c r="AV20" s="8">
        <v>7.0000000000000007E-2</v>
      </c>
      <c r="AW20" s="8">
        <v>0.11</v>
      </c>
      <c r="AX20" s="8">
        <v>0.16</v>
      </c>
      <c r="AY20" s="8">
        <v>0.32</v>
      </c>
      <c r="AZ20" s="2"/>
    </row>
    <row r="21" spans="4:52" x14ac:dyDescent="0.2">
      <c r="D21" s="1" t="s">
        <v>587</v>
      </c>
      <c r="E21" s="3" t="s">
        <v>76</v>
      </c>
      <c r="F21" s="3" t="s">
        <v>588</v>
      </c>
      <c r="G21" s="3" t="s">
        <v>130</v>
      </c>
      <c r="H21" s="2"/>
      <c r="I21" s="2"/>
      <c r="J21" s="2"/>
      <c r="K21" s="3" t="s">
        <v>79</v>
      </c>
      <c r="L21" s="3" t="s">
        <v>80</v>
      </c>
      <c r="M21" s="6">
        <v>0.80972222222222223</v>
      </c>
      <c r="N21" s="3" t="s">
        <v>3585</v>
      </c>
      <c r="O21" s="2"/>
      <c r="P21" s="3" t="s">
        <v>1054</v>
      </c>
      <c r="Q21" s="3" t="s">
        <v>296</v>
      </c>
      <c r="R21" s="3" t="s">
        <v>260</v>
      </c>
      <c r="S21" s="3" t="s">
        <v>520</v>
      </c>
      <c r="T21" s="3" t="s">
        <v>186</v>
      </c>
      <c r="U21" s="3" t="s">
        <v>1026</v>
      </c>
      <c r="V21" s="3" t="s">
        <v>3586</v>
      </c>
      <c r="W21" s="3" t="s">
        <v>3587</v>
      </c>
      <c r="X21" s="3" t="s">
        <v>3588</v>
      </c>
      <c r="Y21" s="3" t="s">
        <v>83</v>
      </c>
      <c r="Z21" s="3" t="s">
        <v>144</v>
      </c>
      <c r="AA21" s="3" t="s">
        <v>400</v>
      </c>
      <c r="AB21" s="3" t="s">
        <v>186</v>
      </c>
      <c r="AC21" s="3" t="s">
        <v>431</v>
      </c>
      <c r="AD21" s="3" t="s">
        <v>3589</v>
      </c>
      <c r="AE21" s="3" t="s">
        <v>3590</v>
      </c>
      <c r="AF21" s="3" t="s">
        <v>913</v>
      </c>
      <c r="AG21" s="3" t="s">
        <v>83</v>
      </c>
      <c r="AH21" s="3" t="s">
        <v>155</v>
      </c>
      <c r="AI21" s="3" t="s">
        <v>83</v>
      </c>
      <c r="AJ21" s="3" t="s">
        <v>758</v>
      </c>
      <c r="AK21" s="3" t="s">
        <v>758</v>
      </c>
      <c r="AL21" s="3" t="s">
        <v>263</v>
      </c>
      <c r="AM21" s="3" t="s">
        <v>263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3160</v>
      </c>
      <c r="AS21" s="3" t="s">
        <v>3160</v>
      </c>
      <c r="AT21" s="3" t="s">
        <v>156</v>
      </c>
      <c r="AU21" s="3" t="s">
        <v>156</v>
      </c>
      <c r="AV21" s="8">
        <v>0.05</v>
      </c>
      <c r="AW21" s="8">
        <v>7.0000000000000007E-2</v>
      </c>
      <c r="AX21" s="8">
        <v>0.1</v>
      </c>
      <c r="AY21" s="8">
        <v>0.44</v>
      </c>
      <c r="AZ21" s="2"/>
    </row>
    <row r="22" spans="4:52" x14ac:dyDescent="0.2">
      <c r="D22" s="1" t="s">
        <v>3591</v>
      </c>
      <c r="E22" s="3" t="s">
        <v>76</v>
      </c>
      <c r="F22" s="3" t="s">
        <v>3592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0.80972222222222223</v>
      </c>
      <c r="N22" s="3" t="s">
        <v>3593</v>
      </c>
      <c r="O22" s="2"/>
      <c r="P22" s="3" t="s">
        <v>481</v>
      </c>
      <c r="Q22" s="3" t="s">
        <v>573</v>
      </c>
      <c r="R22" s="3" t="s">
        <v>1069</v>
      </c>
      <c r="S22" s="3" t="s">
        <v>1665</v>
      </c>
      <c r="T22" s="3" t="s">
        <v>121</v>
      </c>
      <c r="U22" s="3" t="s">
        <v>186</v>
      </c>
      <c r="V22" s="3">
        <f>-(0.2 %)</f>
        <v>-2E-3</v>
      </c>
      <c r="W22" s="3">
        <f>-(1.6 %)</f>
        <v>-1.6E-2</v>
      </c>
      <c r="X22" s="3" t="s">
        <v>2544</v>
      </c>
      <c r="Y22" s="3" t="s">
        <v>83</v>
      </c>
      <c r="Z22" s="3" t="s">
        <v>1904</v>
      </c>
      <c r="AA22" s="3" t="s">
        <v>83</v>
      </c>
      <c r="AB22" s="3" t="s">
        <v>121</v>
      </c>
      <c r="AC22" s="3" t="s">
        <v>83</v>
      </c>
      <c r="AD22" s="3">
        <f>-(0.09 %)</f>
        <v>-8.9999999999999998E-4</v>
      </c>
      <c r="AE22" s="3" t="s">
        <v>86</v>
      </c>
      <c r="AF22" s="3" t="s">
        <v>101</v>
      </c>
      <c r="AG22" s="3" t="s">
        <v>83</v>
      </c>
      <c r="AH22" s="3" t="s">
        <v>118</v>
      </c>
      <c r="AI22" s="3" t="s">
        <v>83</v>
      </c>
      <c r="AJ22" s="3" t="s">
        <v>2478</v>
      </c>
      <c r="AK22" s="3" t="s">
        <v>2478</v>
      </c>
      <c r="AL22" s="3" t="s">
        <v>836</v>
      </c>
      <c r="AM22" s="3" t="s">
        <v>836</v>
      </c>
      <c r="AN22" s="3" t="s">
        <v>121</v>
      </c>
      <c r="AO22" s="3" t="s">
        <v>121</v>
      </c>
      <c r="AP22" s="3" t="s">
        <v>86</v>
      </c>
      <c r="AQ22" s="3" t="s">
        <v>86</v>
      </c>
      <c r="AR22" s="3" t="s">
        <v>3160</v>
      </c>
      <c r="AS22" s="3" t="s">
        <v>3160</v>
      </c>
      <c r="AT22" s="3" t="s">
        <v>156</v>
      </c>
      <c r="AU22" s="3" t="s">
        <v>156</v>
      </c>
      <c r="AV22" s="8">
        <v>0.03</v>
      </c>
      <c r="AW22" s="8">
        <v>0.05</v>
      </c>
      <c r="AX22" s="8">
        <v>0.08</v>
      </c>
      <c r="AY22" s="8">
        <v>0.27</v>
      </c>
      <c r="AZ22" s="2"/>
    </row>
    <row r="23" spans="4:52" x14ac:dyDescent="0.2">
      <c r="D23" s="1" t="s">
        <v>3039</v>
      </c>
      <c r="E23" s="3" t="s">
        <v>76</v>
      </c>
      <c r="F23" s="3" t="s">
        <v>1175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0.81041666666666667</v>
      </c>
      <c r="N23" s="3" t="s">
        <v>3594</v>
      </c>
      <c r="O23" s="2"/>
      <c r="P23" s="3" t="s">
        <v>1054</v>
      </c>
      <c r="Q23" s="3" t="s">
        <v>1502</v>
      </c>
      <c r="R23" s="3" t="s">
        <v>921</v>
      </c>
      <c r="S23" s="3" t="s">
        <v>1079</v>
      </c>
      <c r="T23" s="3" t="s">
        <v>149</v>
      </c>
      <c r="U23" s="3" t="s">
        <v>135</v>
      </c>
      <c r="V23" s="3" t="s">
        <v>3595</v>
      </c>
      <c r="W23" s="3" t="s">
        <v>3596</v>
      </c>
      <c r="X23" s="3" t="s">
        <v>389</v>
      </c>
      <c r="Y23" s="3" t="s">
        <v>83</v>
      </c>
      <c r="Z23" s="3" t="s">
        <v>2269</v>
      </c>
      <c r="AA23" s="3" t="s">
        <v>83</v>
      </c>
      <c r="AB23" s="3" t="s">
        <v>504</v>
      </c>
      <c r="AC23" s="3" t="s">
        <v>83</v>
      </c>
      <c r="AD23" s="3" t="s">
        <v>3597</v>
      </c>
      <c r="AE23" s="3" t="s">
        <v>86</v>
      </c>
      <c r="AF23" s="3" t="s">
        <v>117</v>
      </c>
      <c r="AG23" s="3" t="s">
        <v>83</v>
      </c>
      <c r="AH23" s="3" t="s">
        <v>314</v>
      </c>
      <c r="AI23" s="3" t="s">
        <v>83</v>
      </c>
      <c r="AJ23" s="3" t="s">
        <v>332</v>
      </c>
      <c r="AK23" s="3" t="s">
        <v>332</v>
      </c>
      <c r="AL23" s="3" t="s">
        <v>254</v>
      </c>
      <c r="AM23" s="3" t="s">
        <v>254</v>
      </c>
      <c r="AN23" s="3" t="s">
        <v>185</v>
      </c>
      <c r="AO23" s="3" t="s">
        <v>185</v>
      </c>
      <c r="AP23" s="3" t="s">
        <v>86</v>
      </c>
      <c r="AQ23" s="3" t="s">
        <v>86</v>
      </c>
      <c r="AR23" s="3" t="s">
        <v>3160</v>
      </c>
      <c r="AS23" s="3" t="s">
        <v>3160</v>
      </c>
      <c r="AT23" s="3" t="s">
        <v>139</v>
      </c>
      <c r="AU23" s="3" t="s">
        <v>139</v>
      </c>
      <c r="AV23" s="8">
        <v>0.1</v>
      </c>
      <c r="AW23" s="8">
        <v>0.13</v>
      </c>
      <c r="AX23" s="8">
        <v>0.18</v>
      </c>
      <c r="AY23" s="8">
        <v>0.45</v>
      </c>
      <c r="AZ23" s="2"/>
    </row>
    <row r="24" spans="4:52" x14ac:dyDescent="0.2">
      <c r="D24" s="1" t="s">
        <v>317</v>
      </c>
      <c r="E24" s="3" t="s">
        <v>76</v>
      </c>
      <c r="F24" s="3" t="s">
        <v>3443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0.81041666666666667</v>
      </c>
      <c r="N24" s="3" t="s">
        <v>3598</v>
      </c>
      <c r="O24" s="2"/>
      <c r="P24" s="3" t="s">
        <v>2212</v>
      </c>
      <c r="Q24" s="3" t="s">
        <v>268</v>
      </c>
      <c r="R24" s="3" t="s">
        <v>703</v>
      </c>
      <c r="S24" s="3" t="s">
        <v>400</v>
      </c>
      <c r="T24" s="3" t="s">
        <v>121</v>
      </c>
      <c r="U24" s="3" t="s">
        <v>158</v>
      </c>
      <c r="V24" s="3" t="s">
        <v>86</v>
      </c>
      <c r="W24" s="3" t="s">
        <v>86</v>
      </c>
      <c r="X24" s="3" t="s">
        <v>165</v>
      </c>
      <c r="Y24" s="3" t="s">
        <v>83</v>
      </c>
      <c r="Z24" s="3" t="s">
        <v>400</v>
      </c>
      <c r="AA24" s="3" t="s">
        <v>83</v>
      </c>
      <c r="AB24" s="3" t="s">
        <v>186</v>
      </c>
      <c r="AC24" s="3" t="s">
        <v>83</v>
      </c>
      <c r="AD24" s="3" t="s">
        <v>86</v>
      </c>
      <c r="AE24" s="3" t="s">
        <v>86</v>
      </c>
      <c r="AF24" s="3" t="s">
        <v>101</v>
      </c>
      <c r="AG24" s="3" t="s">
        <v>83</v>
      </c>
      <c r="AH24" s="3" t="s">
        <v>183</v>
      </c>
      <c r="AI24" s="3" t="s">
        <v>83</v>
      </c>
      <c r="AJ24" s="3" t="s">
        <v>566</v>
      </c>
      <c r="AK24" s="3" t="s">
        <v>566</v>
      </c>
      <c r="AL24" s="3" t="s">
        <v>868</v>
      </c>
      <c r="AM24" s="3" t="s">
        <v>868</v>
      </c>
      <c r="AN24" s="3" t="s">
        <v>186</v>
      </c>
      <c r="AO24" s="3" t="s">
        <v>186</v>
      </c>
      <c r="AP24" s="3" t="s">
        <v>86</v>
      </c>
      <c r="AQ24" s="3" t="s">
        <v>86</v>
      </c>
      <c r="AR24" s="3" t="s">
        <v>2665</v>
      </c>
      <c r="AS24" s="3" t="s">
        <v>2665</v>
      </c>
      <c r="AT24" s="3" t="s">
        <v>83</v>
      </c>
      <c r="AU24" s="3" t="s">
        <v>83</v>
      </c>
      <c r="AV24" s="8">
        <v>0.05</v>
      </c>
      <c r="AW24" s="8">
        <v>0.05</v>
      </c>
      <c r="AX24" s="8">
        <v>7.0000000000000007E-2</v>
      </c>
      <c r="AY24" s="8">
        <v>0.18</v>
      </c>
      <c r="AZ24" s="2"/>
    </row>
    <row r="25" spans="4:52" x14ac:dyDescent="0.2">
      <c r="D25" s="1" t="s">
        <v>2508</v>
      </c>
      <c r="E25" s="3" t="s">
        <v>76</v>
      </c>
      <c r="F25" s="3" t="s">
        <v>3599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0.81111111111111101</v>
      </c>
      <c r="N25" s="3" t="s">
        <v>3600</v>
      </c>
      <c r="O25" s="2"/>
      <c r="P25" s="3" t="s">
        <v>987</v>
      </c>
      <c r="Q25" s="3" t="s">
        <v>352</v>
      </c>
      <c r="R25" s="3" t="s">
        <v>525</v>
      </c>
      <c r="S25" s="3" t="s">
        <v>216</v>
      </c>
      <c r="T25" s="3" t="s">
        <v>186</v>
      </c>
      <c r="U25" s="3" t="s">
        <v>133</v>
      </c>
      <c r="V25" s="3">
        <f>-(0.13 %)</f>
        <v>-1.2999999999999999E-3</v>
      </c>
      <c r="W25" s="3" t="s">
        <v>86</v>
      </c>
      <c r="X25" s="3" t="s">
        <v>3601</v>
      </c>
      <c r="Y25" s="3" t="s">
        <v>1327</v>
      </c>
      <c r="Z25" s="3" t="s">
        <v>525</v>
      </c>
      <c r="AA25" s="3" t="s">
        <v>353</v>
      </c>
      <c r="AB25" s="3" t="s">
        <v>186</v>
      </c>
      <c r="AC25" s="3" t="s">
        <v>186</v>
      </c>
      <c r="AD25" s="3">
        <f>-(0.24 %)</f>
        <v>-2.3999999999999998E-3</v>
      </c>
      <c r="AE25" s="3" t="s">
        <v>86</v>
      </c>
      <c r="AF25" s="3" t="s">
        <v>101</v>
      </c>
      <c r="AG25" s="3" t="s">
        <v>83</v>
      </c>
      <c r="AH25" s="3" t="s">
        <v>118</v>
      </c>
      <c r="AI25" s="3" t="s">
        <v>155</v>
      </c>
      <c r="AJ25" s="3" t="s">
        <v>1805</v>
      </c>
      <c r="AK25" s="3" t="s">
        <v>1805</v>
      </c>
      <c r="AL25" s="3" t="s">
        <v>216</v>
      </c>
      <c r="AM25" s="3" t="s">
        <v>216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3160</v>
      </c>
      <c r="AS25" s="3" t="s">
        <v>3160</v>
      </c>
      <c r="AT25" s="3" t="s">
        <v>519</v>
      </c>
      <c r="AU25" s="3" t="s">
        <v>519</v>
      </c>
      <c r="AV25" s="8">
        <v>0.02</v>
      </c>
      <c r="AW25" s="8">
        <v>0.03</v>
      </c>
      <c r="AX25" s="8">
        <v>7.0000000000000007E-2</v>
      </c>
      <c r="AY25" s="8">
        <v>0.47</v>
      </c>
      <c r="AZ25" s="2"/>
    </row>
    <row r="26" spans="4:52" x14ac:dyDescent="0.2">
      <c r="D26" s="1" t="s">
        <v>641</v>
      </c>
      <c r="E26" s="3" t="s">
        <v>76</v>
      </c>
      <c r="F26" s="3" t="s">
        <v>88</v>
      </c>
      <c r="G26" s="3" t="s">
        <v>468</v>
      </c>
      <c r="H26" s="2"/>
      <c r="I26" s="2"/>
      <c r="J26" s="2"/>
      <c r="K26" s="3" t="s">
        <v>79</v>
      </c>
      <c r="L26" s="2"/>
      <c r="M26" s="6">
        <v>0.81111111111111101</v>
      </c>
      <c r="N26" s="3" t="s">
        <v>3602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4:52" x14ac:dyDescent="0.2">
      <c r="D27" s="1" t="s">
        <v>768</v>
      </c>
      <c r="E27" s="3" t="s">
        <v>76</v>
      </c>
      <c r="F27" s="3" t="s">
        <v>2150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0.81111111111111101</v>
      </c>
      <c r="N27" s="3" t="s">
        <v>3512</v>
      </c>
      <c r="O27" s="2"/>
      <c r="P27" s="3" t="s">
        <v>1522</v>
      </c>
      <c r="Q27" s="3" t="s">
        <v>408</v>
      </c>
      <c r="R27" s="3" t="s">
        <v>460</v>
      </c>
      <c r="S27" s="3" t="s">
        <v>388</v>
      </c>
      <c r="T27" s="3" t="s">
        <v>158</v>
      </c>
      <c r="U27" s="3" t="s">
        <v>347</v>
      </c>
      <c r="V27" s="3" t="s">
        <v>3603</v>
      </c>
      <c r="W27" s="3" t="s">
        <v>3604</v>
      </c>
      <c r="X27" s="3" t="s">
        <v>3605</v>
      </c>
      <c r="Y27" s="3" t="s">
        <v>1290</v>
      </c>
      <c r="Z27" s="3" t="s">
        <v>391</v>
      </c>
      <c r="AA27" s="3" t="s">
        <v>460</v>
      </c>
      <c r="AB27" s="3" t="s">
        <v>529</v>
      </c>
      <c r="AC27" s="3" t="s">
        <v>158</v>
      </c>
      <c r="AD27" s="3" t="s">
        <v>3606</v>
      </c>
      <c r="AE27" s="3" t="s">
        <v>3607</v>
      </c>
      <c r="AF27" s="3" t="s">
        <v>117</v>
      </c>
      <c r="AG27" s="3" t="s">
        <v>290</v>
      </c>
      <c r="AH27" s="3" t="s">
        <v>118</v>
      </c>
      <c r="AI27" s="3" t="s">
        <v>497</v>
      </c>
      <c r="AJ27" s="3" t="s">
        <v>1391</v>
      </c>
      <c r="AK27" s="3" t="s">
        <v>1391</v>
      </c>
      <c r="AL27" s="3" t="s">
        <v>196</v>
      </c>
      <c r="AM27" s="3" t="s">
        <v>196</v>
      </c>
      <c r="AN27" s="3" t="s">
        <v>133</v>
      </c>
      <c r="AO27" s="3" t="s">
        <v>133</v>
      </c>
      <c r="AP27" s="3" t="s">
        <v>86</v>
      </c>
      <c r="AQ27" s="3" t="s">
        <v>86</v>
      </c>
      <c r="AR27" s="3" t="s">
        <v>3160</v>
      </c>
      <c r="AS27" s="3" t="s">
        <v>3160</v>
      </c>
      <c r="AT27" s="3" t="s">
        <v>156</v>
      </c>
      <c r="AU27" s="3" t="s">
        <v>156</v>
      </c>
      <c r="AV27" s="8">
        <v>0.06</v>
      </c>
      <c r="AW27" s="8">
        <v>0.06</v>
      </c>
      <c r="AX27" s="8">
        <v>0.08</v>
      </c>
      <c r="AY27" s="8">
        <v>0.16</v>
      </c>
      <c r="AZ27" s="2"/>
    </row>
    <row r="28" spans="4:52" x14ac:dyDescent="0.2">
      <c r="D28" s="4" t="s">
        <v>618</v>
      </c>
      <c r="E28" s="3" t="s">
        <v>76</v>
      </c>
      <c r="F28" s="3" t="s">
        <v>1601</v>
      </c>
      <c r="G28" s="3" t="s">
        <v>78</v>
      </c>
      <c r="H28" s="2"/>
      <c r="I28" s="2"/>
      <c r="J28" s="2"/>
      <c r="K28" s="3" t="s">
        <v>79</v>
      </c>
      <c r="L28" s="3" t="s">
        <v>80</v>
      </c>
      <c r="M28" s="6">
        <v>0.81111111111111101</v>
      </c>
      <c r="N28" s="4" t="s">
        <v>3608</v>
      </c>
      <c r="O28" s="2"/>
      <c r="P28" s="3" t="s">
        <v>534</v>
      </c>
      <c r="Q28" s="3" t="s">
        <v>1199</v>
      </c>
      <c r="R28" s="3" t="s">
        <v>605</v>
      </c>
      <c r="S28" s="3" t="s">
        <v>520</v>
      </c>
      <c r="T28" s="3" t="s">
        <v>133</v>
      </c>
      <c r="U28" s="3" t="s">
        <v>146</v>
      </c>
      <c r="V28" s="3" t="s">
        <v>3609</v>
      </c>
      <c r="W28" s="3" t="s">
        <v>86</v>
      </c>
      <c r="X28" s="3" t="s">
        <v>2619</v>
      </c>
      <c r="Y28" s="3" t="s">
        <v>3610</v>
      </c>
      <c r="Z28" s="3" t="s">
        <v>605</v>
      </c>
      <c r="AA28" s="3" t="s">
        <v>285</v>
      </c>
      <c r="AB28" s="3" t="s">
        <v>186</v>
      </c>
      <c r="AC28" s="3" t="s">
        <v>1026</v>
      </c>
      <c r="AD28" s="3" t="s">
        <v>3611</v>
      </c>
      <c r="AE28" s="3" t="s">
        <v>86</v>
      </c>
      <c r="AF28" s="3" t="s">
        <v>290</v>
      </c>
      <c r="AG28" s="3" t="s">
        <v>83</v>
      </c>
      <c r="AH28" s="3" t="s">
        <v>432</v>
      </c>
      <c r="AI28" s="3" t="s">
        <v>156</v>
      </c>
      <c r="AJ28" s="3" t="s">
        <v>2427</v>
      </c>
      <c r="AK28" s="3" t="s">
        <v>2427</v>
      </c>
      <c r="AL28" s="3" t="s">
        <v>383</v>
      </c>
      <c r="AM28" s="3" t="s">
        <v>383</v>
      </c>
      <c r="AN28" s="3" t="s">
        <v>121</v>
      </c>
      <c r="AO28" s="3" t="s">
        <v>121</v>
      </c>
      <c r="AP28" s="3" t="s">
        <v>86</v>
      </c>
      <c r="AQ28" s="3" t="s">
        <v>86</v>
      </c>
      <c r="AR28" s="3" t="s">
        <v>2665</v>
      </c>
      <c r="AS28" s="3" t="s">
        <v>2665</v>
      </c>
      <c r="AT28" s="3" t="s">
        <v>83</v>
      </c>
      <c r="AU28" s="3" t="s">
        <v>83</v>
      </c>
      <c r="AV28" s="8">
        <v>0.01</v>
      </c>
      <c r="AW28" s="8">
        <v>0.02</v>
      </c>
      <c r="AX28" s="8">
        <v>0.04</v>
      </c>
      <c r="AY28" s="8">
        <v>0.26</v>
      </c>
      <c r="AZ28" s="2"/>
    </row>
    <row r="29" spans="4:52" x14ac:dyDescent="0.2">
      <c r="D29" s="1" t="s">
        <v>2178</v>
      </c>
      <c r="E29" s="3" t="s">
        <v>76</v>
      </c>
      <c r="F29" s="3" t="s">
        <v>3612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0.81180555555555556</v>
      </c>
      <c r="N29" s="3" t="s">
        <v>3613</v>
      </c>
      <c r="O29" s="2"/>
      <c r="P29" s="3" t="s">
        <v>797</v>
      </c>
      <c r="Q29" s="3" t="s">
        <v>470</v>
      </c>
      <c r="R29" s="3" t="s">
        <v>694</v>
      </c>
      <c r="S29" s="3" t="s">
        <v>85</v>
      </c>
      <c r="T29" s="3" t="s">
        <v>146</v>
      </c>
      <c r="U29" s="3" t="s">
        <v>133</v>
      </c>
      <c r="V29" s="3" t="s">
        <v>3614</v>
      </c>
      <c r="W29" s="3" t="s">
        <v>86</v>
      </c>
      <c r="X29" s="3" t="s">
        <v>220</v>
      </c>
      <c r="Y29" s="3" t="s">
        <v>83</v>
      </c>
      <c r="Z29" s="3" t="s">
        <v>138</v>
      </c>
      <c r="AA29" s="3" t="s">
        <v>83</v>
      </c>
      <c r="AB29" s="3" t="s">
        <v>347</v>
      </c>
      <c r="AC29" s="3" t="s">
        <v>83</v>
      </c>
      <c r="AD29" s="3" t="s">
        <v>3615</v>
      </c>
      <c r="AE29" s="3" t="s">
        <v>86</v>
      </c>
      <c r="AF29" s="3" t="s">
        <v>290</v>
      </c>
      <c r="AG29" s="3" t="s">
        <v>83</v>
      </c>
      <c r="AH29" s="3" t="s">
        <v>155</v>
      </c>
      <c r="AI29" s="3" t="s">
        <v>83</v>
      </c>
      <c r="AJ29" s="3" t="s">
        <v>3471</v>
      </c>
      <c r="AK29" s="3" t="s">
        <v>3471</v>
      </c>
      <c r="AL29" s="3" t="s">
        <v>609</v>
      </c>
      <c r="AM29" s="3" t="s">
        <v>609</v>
      </c>
      <c r="AN29" s="3" t="s">
        <v>115</v>
      </c>
      <c r="AO29" s="3" t="s">
        <v>115</v>
      </c>
      <c r="AP29" s="3" t="s">
        <v>86</v>
      </c>
      <c r="AQ29" s="3" t="s">
        <v>86</v>
      </c>
      <c r="AR29" s="3" t="s">
        <v>2665</v>
      </c>
      <c r="AS29" s="3" t="s">
        <v>2665</v>
      </c>
      <c r="AT29" s="3" t="s">
        <v>83</v>
      </c>
      <c r="AU29" s="3" t="s">
        <v>83</v>
      </c>
      <c r="AV29" s="8">
        <v>0.01</v>
      </c>
      <c r="AW29" s="8">
        <v>0.02</v>
      </c>
      <c r="AX29" s="8">
        <v>0.04</v>
      </c>
      <c r="AY29" s="8">
        <v>0.25</v>
      </c>
      <c r="AZ29" s="2"/>
    </row>
    <row r="30" spans="4:52" x14ac:dyDescent="0.2">
      <c r="D30" s="1" t="s">
        <v>1794</v>
      </c>
      <c r="E30" s="3" t="s">
        <v>76</v>
      </c>
      <c r="F30" s="3" t="s">
        <v>1795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0.81180555555555556</v>
      </c>
      <c r="N30" s="3" t="s">
        <v>3616</v>
      </c>
      <c r="O30" s="2"/>
      <c r="P30" s="3" t="s">
        <v>925</v>
      </c>
      <c r="Q30" s="3" t="s">
        <v>1492</v>
      </c>
      <c r="R30" s="3" t="s">
        <v>3617</v>
      </c>
      <c r="S30" s="3" t="s">
        <v>295</v>
      </c>
      <c r="T30" s="3" t="s">
        <v>1360</v>
      </c>
      <c r="U30" s="3" t="s">
        <v>135</v>
      </c>
      <c r="V30" s="3" t="s">
        <v>3618</v>
      </c>
      <c r="W30" s="3" t="s">
        <v>3619</v>
      </c>
      <c r="X30" s="3" t="s">
        <v>1621</v>
      </c>
      <c r="Y30" s="3" t="s">
        <v>83</v>
      </c>
      <c r="Z30" s="3" t="s">
        <v>221</v>
      </c>
      <c r="AA30" s="3" t="s">
        <v>83</v>
      </c>
      <c r="AB30" s="3" t="s">
        <v>440</v>
      </c>
      <c r="AC30" s="3" t="s">
        <v>83</v>
      </c>
      <c r="AD30" s="3" t="s">
        <v>3620</v>
      </c>
      <c r="AE30" s="3" t="s">
        <v>86</v>
      </c>
      <c r="AF30" s="3" t="s">
        <v>290</v>
      </c>
      <c r="AG30" s="3" t="s">
        <v>83</v>
      </c>
      <c r="AH30" s="3" t="s">
        <v>155</v>
      </c>
      <c r="AI30" s="3" t="s">
        <v>83</v>
      </c>
      <c r="AJ30" s="3" t="s">
        <v>1353</v>
      </c>
      <c r="AK30" s="3" t="s">
        <v>1353</v>
      </c>
      <c r="AL30" s="3" t="s">
        <v>906</v>
      </c>
      <c r="AM30" s="3" t="s">
        <v>906</v>
      </c>
      <c r="AN30" s="3" t="s">
        <v>398</v>
      </c>
      <c r="AO30" s="3" t="s">
        <v>398</v>
      </c>
      <c r="AP30" s="3" t="s">
        <v>86</v>
      </c>
      <c r="AQ30" s="3" t="s">
        <v>86</v>
      </c>
      <c r="AR30" s="3" t="s">
        <v>2665</v>
      </c>
      <c r="AS30" s="3" t="s">
        <v>2665</v>
      </c>
      <c r="AT30" s="3" t="s">
        <v>83</v>
      </c>
      <c r="AU30" s="3" t="s">
        <v>83</v>
      </c>
      <c r="AV30" s="8">
        <v>0.02</v>
      </c>
      <c r="AW30" s="8">
        <v>0.03</v>
      </c>
      <c r="AX30" s="8">
        <v>0.05</v>
      </c>
      <c r="AY30" s="8">
        <v>0.25</v>
      </c>
      <c r="AZ30" s="2"/>
    </row>
    <row r="31" spans="4:52" x14ac:dyDescent="0.2">
      <c r="D31" s="1" t="s">
        <v>3621</v>
      </c>
      <c r="E31" s="3" t="s">
        <v>76</v>
      </c>
      <c r="F31" s="3" t="s">
        <v>1240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0.81180555555555556</v>
      </c>
      <c r="N31" s="3" t="s">
        <v>3622</v>
      </c>
      <c r="O31" s="2"/>
      <c r="P31" s="3" t="s">
        <v>1522</v>
      </c>
      <c r="Q31" s="3" t="s">
        <v>1377</v>
      </c>
      <c r="R31" s="3" t="s">
        <v>3623</v>
      </c>
      <c r="S31" s="3" t="s">
        <v>1371</v>
      </c>
      <c r="T31" s="3" t="s">
        <v>263</v>
      </c>
      <c r="U31" s="3" t="s">
        <v>516</v>
      </c>
      <c r="V31" s="3" t="s">
        <v>3624</v>
      </c>
      <c r="W31" s="3" t="s">
        <v>86</v>
      </c>
      <c r="X31" s="3" t="s">
        <v>3625</v>
      </c>
      <c r="Y31" s="3" t="s">
        <v>83</v>
      </c>
      <c r="Z31" s="3" t="s">
        <v>1289</v>
      </c>
      <c r="AA31" s="3" t="s">
        <v>83</v>
      </c>
      <c r="AB31" s="3" t="s">
        <v>818</v>
      </c>
      <c r="AC31" s="3" t="s">
        <v>83</v>
      </c>
      <c r="AD31" s="3" t="s">
        <v>3626</v>
      </c>
      <c r="AE31" s="3" t="s">
        <v>86</v>
      </c>
      <c r="AF31" s="3" t="s">
        <v>101</v>
      </c>
      <c r="AG31" s="3" t="s">
        <v>83</v>
      </c>
      <c r="AH31" s="3" t="s">
        <v>1429</v>
      </c>
      <c r="AI31" s="3" t="s">
        <v>83</v>
      </c>
      <c r="AJ31" s="3" t="s">
        <v>1243</v>
      </c>
      <c r="AK31" s="3" t="s">
        <v>1243</v>
      </c>
      <c r="AL31" s="3" t="s">
        <v>3627</v>
      </c>
      <c r="AM31" s="3" t="s">
        <v>3627</v>
      </c>
      <c r="AN31" s="3" t="s">
        <v>120</v>
      </c>
      <c r="AO31" s="3" t="s">
        <v>120</v>
      </c>
      <c r="AP31" s="3" t="s">
        <v>86</v>
      </c>
      <c r="AQ31" s="3" t="s">
        <v>86</v>
      </c>
      <c r="AR31" s="3" t="s">
        <v>3160</v>
      </c>
      <c r="AS31" s="3" t="s">
        <v>3160</v>
      </c>
      <c r="AT31" s="3" t="s">
        <v>519</v>
      </c>
      <c r="AU31" s="3" t="s">
        <v>519</v>
      </c>
      <c r="AV31" s="8">
        <v>0</v>
      </c>
      <c r="AW31" s="8">
        <v>0.01</v>
      </c>
      <c r="AX31" s="8">
        <v>0.03</v>
      </c>
      <c r="AY31" s="8">
        <v>0.09</v>
      </c>
      <c r="AZ31" s="2"/>
    </row>
    <row r="32" spans="4:52" x14ac:dyDescent="0.2">
      <c r="D32" s="1" t="s">
        <v>2320</v>
      </c>
      <c r="E32" s="3" t="s">
        <v>76</v>
      </c>
      <c r="F32" s="3" t="s">
        <v>3628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0.81180555555555556</v>
      </c>
      <c r="N32" s="3" t="s">
        <v>3629</v>
      </c>
      <c r="O32" s="2"/>
      <c r="P32" s="3" t="s">
        <v>481</v>
      </c>
      <c r="Q32" s="3" t="s">
        <v>573</v>
      </c>
      <c r="R32" s="3" t="s">
        <v>356</v>
      </c>
      <c r="S32" s="3" t="s">
        <v>490</v>
      </c>
      <c r="T32" s="3" t="s">
        <v>133</v>
      </c>
      <c r="U32" s="3" t="s">
        <v>121</v>
      </c>
      <c r="V32" s="3" t="s">
        <v>3630</v>
      </c>
      <c r="W32" s="3" t="s">
        <v>86</v>
      </c>
      <c r="X32" s="3" t="s">
        <v>430</v>
      </c>
      <c r="Y32" s="3" t="s">
        <v>83</v>
      </c>
      <c r="Z32" s="3" t="s">
        <v>498</v>
      </c>
      <c r="AA32" s="3" t="s">
        <v>83</v>
      </c>
      <c r="AB32" s="3" t="s">
        <v>186</v>
      </c>
      <c r="AC32" s="3" t="s">
        <v>83</v>
      </c>
      <c r="AD32" s="3" t="s">
        <v>3631</v>
      </c>
      <c r="AE32" s="3" t="s">
        <v>86</v>
      </c>
      <c r="AF32" s="3" t="s">
        <v>83</v>
      </c>
      <c r="AG32" s="3" t="s">
        <v>83</v>
      </c>
      <c r="AH32" s="3" t="s">
        <v>155</v>
      </c>
      <c r="AI32" s="3" t="s">
        <v>83</v>
      </c>
      <c r="AJ32" s="3" t="s">
        <v>1290</v>
      </c>
      <c r="AK32" s="3" t="s">
        <v>1290</v>
      </c>
      <c r="AL32" s="3" t="s">
        <v>494</v>
      </c>
      <c r="AM32" s="3" t="s">
        <v>494</v>
      </c>
      <c r="AN32" s="3" t="s">
        <v>121</v>
      </c>
      <c r="AO32" s="3" t="s">
        <v>121</v>
      </c>
      <c r="AP32" s="3" t="s">
        <v>86</v>
      </c>
      <c r="AQ32" s="3" t="s">
        <v>86</v>
      </c>
      <c r="AR32" s="3" t="s">
        <v>3160</v>
      </c>
      <c r="AS32" s="3" t="s">
        <v>3160</v>
      </c>
      <c r="AT32" s="3" t="s">
        <v>107</v>
      </c>
      <c r="AU32" s="3" t="s">
        <v>107</v>
      </c>
      <c r="AV32" s="8">
        <v>0.02</v>
      </c>
      <c r="AW32" s="8">
        <v>0.02</v>
      </c>
      <c r="AX32" s="8">
        <v>0.04</v>
      </c>
      <c r="AY32" s="8">
        <v>0.27</v>
      </c>
      <c r="AZ32" s="2"/>
    </row>
    <row r="33" spans="4:52" x14ac:dyDescent="0.2">
      <c r="D33" s="1" t="s">
        <v>1456</v>
      </c>
      <c r="E33" s="3" t="s">
        <v>76</v>
      </c>
      <c r="F33" s="3" t="s">
        <v>3434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0.8125</v>
      </c>
      <c r="N33" s="3" t="s">
        <v>3632</v>
      </c>
      <c r="O33" s="2"/>
      <c r="P33" s="3" t="s">
        <v>1054</v>
      </c>
      <c r="Q33" s="3" t="s">
        <v>726</v>
      </c>
      <c r="R33" s="3" t="s">
        <v>388</v>
      </c>
      <c r="S33" s="3" t="s">
        <v>166</v>
      </c>
      <c r="T33" s="3" t="s">
        <v>575</v>
      </c>
      <c r="U33" s="3" t="s">
        <v>144</v>
      </c>
      <c r="V33" s="3">
        <f>-(0.26 %)</f>
        <v>-2.5999999999999999E-3</v>
      </c>
      <c r="W33" s="3" t="s">
        <v>86</v>
      </c>
      <c r="X33" s="3" t="s">
        <v>2839</v>
      </c>
      <c r="Y33" s="3" t="s">
        <v>728</v>
      </c>
      <c r="Z33" s="3" t="s">
        <v>216</v>
      </c>
      <c r="AA33" s="3" t="s">
        <v>415</v>
      </c>
      <c r="AB33" s="3" t="s">
        <v>441</v>
      </c>
      <c r="AC33" s="3" t="s">
        <v>525</v>
      </c>
      <c r="AD33" s="3">
        <f>-(0.16 %)</f>
        <v>-1.6000000000000001E-3</v>
      </c>
      <c r="AE33" s="3">
        <f>-(0.11 %)</f>
        <v>-1.1000000000000001E-3</v>
      </c>
      <c r="AF33" s="3" t="s">
        <v>2779</v>
      </c>
      <c r="AG33" s="3" t="s">
        <v>83</v>
      </c>
      <c r="AH33" s="3" t="s">
        <v>155</v>
      </c>
      <c r="AI33" s="3" t="s">
        <v>118</v>
      </c>
      <c r="AJ33" s="3" t="s">
        <v>1700</v>
      </c>
      <c r="AK33" s="3" t="s">
        <v>1700</v>
      </c>
      <c r="AL33" s="3" t="s">
        <v>446</v>
      </c>
      <c r="AM33" s="3" t="s">
        <v>446</v>
      </c>
      <c r="AN33" s="3" t="s">
        <v>609</v>
      </c>
      <c r="AO33" s="3" t="s">
        <v>609</v>
      </c>
      <c r="AP33" s="3" t="s">
        <v>86</v>
      </c>
      <c r="AQ33" s="3" t="s">
        <v>86</v>
      </c>
      <c r="AR33" s="3" t="s">
        <v>3160</v>
      </c>
      <c r="AS33" s="3" t="s">
        <v>3160</v>
      </c>
      <c r="AT33" s="3" t="s">
        <v>139</v>
      </c>
      <c r="AU33" s="3" t="s">
        <v>139</v>
      </c>
      <c r="AV33" s="8">
        <v>0.03</v>
      </c>
      <c r="AW33" s="8">
        <v>0.04</v>
      </c>
      <c r="AX33" s="8">
        <v>7.0000000000000007E-2</v>
      </c>
      <c r="AY33" s="8">
        <v>0.22</v>
      </c>
      <c r="AZ33" s="2"/>
    </row>
    <row r="34" spans="4:52" x14ac:dyDescent="0.2">
      <c r="D34" s="1" t="s">
        <v>2116</v>
      </c>
      <c r="E34" s="3" t="s">
        <v>76</v>
      </c>
      <c r="F34" s="3" t="s">
        <v>1468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0.8125</v>
      </c>
      <c r="N34" s="3" t="s">
        <v>3633</v>
      </c>
      <c r="O34" s="2"/>
      <c r="P34" s="3" t="s">
        <v>1054</v>
      </c>
      <c r="Q34" s="3" t="s">
        <v>726</v>
      </c>
      <c r="R34" s="3" t="s">
        <v>609</v>
      </c>
      <c r="S34" s="3" t="s">
        <v>609</v>
      </c>
      <c r="T34" s="3" t="s">
        <v>186</v>
      </c>
      <c r="U34" s="3" t="s">
        <v>529</v>
      </c>
      <c r="V34" s="3" t="s">
        <v>3634</v>
      </c>
      <c r="W34" s="3" t="s">
        <v>86</v>
      </c>
      <c r="X34" s="3" t="s">
        <v>3241</v>
      </c>
      <c r="Y34" s="3" t="s">
        <v>83</v>
      </c>
      <c r="Z34" s="3" t="s">
        <v>216</v>
      </c>
      <c r="AA34" s="3" t="s">
        <v>83</v>
      </c>
      <c r="AB34" s="3" t="s">
        <v>186</v>
      </c>
      <c r="AC34" s="3" t="s">
        <v>83</v>
      </c>
      <c r="AD34" s="3" t="s">
        <v>3635</v>
      </c>
      <c r="AE34" s="3" t="s">
        <v>86</v>
      </c>
      <c r="AF34" s="3" t="s">
        <v>101</v>
      </c>
      <c r="AG34" s="3" t="s">
        <v>83</v>
      </c>
      <c r="AH34" s="3" t="s">
        <v>118</v>
      </c>
      <c r="AI34" s="3" t="s">
        <v>83</v>
      </c>
      <c r="AJ34" s="3" t="s">
        <v>2478</v>
      </c>
      <c r="AK34" s="3" t="s">
        <v>2478</v>
      </c>
      <c r="AL34" s="3" t="s">
        <v>216</v>
      </c>
      <c r="AM34" s="3" t="s">
        <v>216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3160</v>
      </c>
      <c r="AS34" s="3" t="s">
        <v>3160</v>
      </c>
      <c r="AT34" s="3" t="s">
        <v>156</v>
      </c>
      <c r="AU34" s="3" t="s">
        <v>156</v>
      </c>
      <c r="AV34" s="8">
        <v>0.02</v>
      </c>
      <c r="AW34" s="8">
        <v>0.03</v>
      </c>
      <c r="AX34" s="8">
        <v>0.05</v>
      </c>
      <c r="AY34" s="8">
        <v>0.12</v>
      </c>
      <c r="AZ34" s="2"/>
    </row>
    <row r="35" spans="4:52" x14ac:dyDescent="0.2">
      <c r="D35" s="1" t="s">
        <v>3636</v>
      </c>
      <c r="E35" s="3" t="s">
        <v>76</v>
      </c>
      <c r="F35" s="3" t="s">
        <v>3637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0.8125</v>
      </c>
      <c r="N35" s="3" t="s">
        <v>3638</v>
      </c>
      <c r="O35" s="2"/>
      <c r="P35" s="3" t="s">
        <v>1054</v>
      </c>
      <c r="Q35" s="3" t="s">
        <v>83</v>
      </c>
      <c r="R35" s="3" t="s">
        <v>873</v>
      </c>
      <c r="S35" s="3" t="s">
        <v>83</v>
      </c>
      <c r="T35" s="3" t="s">
        <v>420</v>
      </c>
      <c r="U35" s="3" t="s">
        <v>83</v>
      </c>
      <c r="V35" s="3" t="s">
        <v>3639</v>
      </c>
      <c r="W35" s="3" t="s">
        <v>86</v>
      </c>
      <c r="X35" s="3" t="s">
        <v>3640</v>
      </c>
      <c r="Y35" s="3" t="s">
        <v>1012</v>
      </c>
      <c r="Z35" s="3" t="s">
        <v>836</v>
      </c>
      <c r="AA35" s="3" t="s">
        <v>813</v>
      </c>
      <c r="AB35" s="3" t="s">
        <v>132</v>
      </c>
      <c r="AC35" s="3" t="s">
        <v>186</v>
      </c>
      <c r="AD35" s="3" t="s">
        <v>3641</v>
      </c>
      <c r="AE35" s="3" t="s">
        <v>1867</v>
      </c>
      <c r="AF35" s="3" t="s">
        <v>290</v>
      </c>
      <c r="AG35" s="3" t="s">
        <v>83</v>
      </c>
      <c r="AH35" s="3" t="s">
        <v>155</v>
      </c>
      <c r="AI35" s="3" t="s">
        <v>83</v>
      </c>
      <c r="AJ35" s="3" t="s">
        <v>879</v>
      </c>
      <c r="AK35" s="3" t="s">
        <v>879</v>
      </c>
      <c r="AL35" s="3" t="s">
        <v>3642</v>
      </c>
      <c r="AM35" s="3" t="s">
        <v>3642</v>
      </c>
      <c r="AN35" s="3" t="s">
        <v>132</v>
      </c>
      <c r="AO35" s="3" t="s">
        <v>132</v>
      </c>
      <c r="AP35" s="3" t="s">
        <v>86</v>
      </c>
      <c r="AQ35" s="3" t="s">
        <v>86</v>
      </c>
      <c r="AR35" s="3" t="s">
        <v>3160</v>
      </c>
      <c r="AS35" s="3" t="s">
        <v>3160</v>
      </c>
      <c r="AT35" s="3" t="s">
        <v>139</v>
      </c>
      <c r="AU35" s="3" t="s">
        <v>139</v>
      </c>
      <c r="AV35" s="8">
        <v>0.08</v>
      </c>
      <c r="AW35" s="8">
        <v>0.11</v>
      </c>
      <c r="AX35" s="8">
        <v>0.16</v>
      </c>
      <c r="AY35" s="8">
        <v>0.47</v>
      </c>
      <c r="AZ35" s="2"/>
    </row>
    <row r="36" spans="4:52" x14ac:dyDescent="0.2">
      <c r="D36" s="1" t="s">
        <v>3643</v>
      </c>
      <c r="E36" s="3" t="s">
        <v>76</v>
      </c>
      <c r="F36" s="3" t="s">
        <v>3037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0.81319444444444444</v>
      </c>
      <c r="N36" s="3" t="s">
        <v>3644</v>
      </c>
      <c r="O36" s="2"/>
      <c r="P36" s="3" t="s">
        <v>720</v>
      </c>
      <c r="Q36" s="3" t="s">
        <v>1013</v>
      </c>
      <c r="R36" s="3" t="s">
        <v>575</v>
      </c>
      <c r="S36" s="3" t="s">
        <v>694</v>
      </c>
      <c r="T36" s="3" t="s">
        <v>426</v>
      </c>
      <c r="U36" s="3" t="s">
        <v>426</v>
      </c>
      <c r="V36" s="3" t="s">
        <v>3020</v>
      </c>
      <c r="W36" s="3" t="s">
        <v>86</v>
      </c>
      <c r="X36" s="3" t="s">
        <v>3645</v>
      </c>
      <c r="Y36" s="3" t="s">
        <v>83</v>
      </c>
      <c r="Z36" s="3" t="s">
        <v>356</v>
      </c>
      <c r="AA36" s="3" t="s">
        <v>83</v>
      </c>
      <c r="AB36" s="3" t="s">
        <v>146</v>
      </c>
      <c r="AC36" s="3" t="s">
        <v>83</v>
      </c>
      <c r="AD36" s="3">
        <f>-(0.27 %)</f>
        <v>-2.7000000000000001E-3</v>
      </c>
      <c r="AE36" s="3" t="s">
        <v>86</v>
      </c>
      <c r="AF36" s="3" t="s">
        <v>290</v>
      </c>
      <c r="AG36" s="3" t="s">
        <v>83</v>
      </c>
      <c r="AH36" s="3" t="s">
        <v>2000</v>
      </c>
      <c r="AI36" s="3" t="s">
        <v>83</v>
      </c>
      <c r="AJ36" s="3" t="s">
        <v>2407</v>
      </c>
      <c r="AK36" s="3" t="s">
        <v>2407</v>
      </c>
      <c r="AL36" s="3" t="s">
        <v>721</v>
      </c>
      <c r="AM36" s="3" t="s">
        <v>721</v>
      </c>
      <c r="AN36" s="3" t="s">
        <v>392</v>
      </c>
      <c r="AO36" s="3" t="s">
        <v>392</v>
      </c>
      <c r="AP36" s="3" t="s">
        <v>86</v>
      </c>
      <c r="AQ36" s="3" t="s">
        <v>86</v>
      </c>
      <c r="AR36" s="3" t="s">
        <v>3160</v>
      </c>
      <c r="AS36" s="3" t="s">
        <v>3160</v>
      </c>
      <c r="AT36" s="3" t="s">
        <v>139</v>
      </c>
      <c r="AU36" s="3" t="s">
        <v>139</v>
      </c>
      <c r="AV36" s="8">
        <v>0.06</v>
      </c>
      <c r="AW36" s="8">
        <v>7.0000000000000007E-2</v>
      </c>
      <c r="AX36" s="8">
        <v>0.08</v>
      </c>
      <c r="AY36" s="8">
        <v>0.1</v>
      </c>
      <c r="AZ36" s="2"/>
    </row>
    <row r="37" spans="4:52" x14ac:dyDescent="0.2">
      <c r="D37" s="1" t="s">
        <v>2095</v>
      </c>
      <c r="E37" s="3" t="s">
        <v>76</v>
      </c>
      <c r="F37" s="3" t="s">
        <v>2096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0.81319444444444444</v>
      </c>
      <c r="N37" s="3" t="s">
        <v>3646</v>
      </c>
      <c r="O37" s="2"/>
      <c r="P37" s="3" t="s">
        <v>332</v>
      </c>
      <c r="Q37" s="3" t="s">
        <v>1094</v>
      </c>
      <c r="R37" s="3" t="s">
        <v>331</v>
      </c>
      <c r="S37" s="3" t="s">
        <v>494</v>
      </c>
      <c r="T37" s="3" t="s">
        <v>186</v>
      </c>
      <c r="U37" s="3" t="s">
        <v>186</v>
      </c>
      <c r="V37" s="3" t="s">
        <v>3647</v>
      </c>
      <c r="W37" s="3" t="s">
        <v>3648</v>
      </c>
      <c r="X37" s="3" t="s">
        <v>824</v>
      </c>
      <c r="Y37" s="3" t="s">
        <v>2054</v>
      </c>
      <c r="Z37" s="3" t="s">
        <v>494</v>
      </c>
      <c r="AA37" s="3" t="s">
        <v>333</v>
      </c>
      <c r="AB37" s="3" t="s">
        <v>179</v>
      </c>
      <c r="AC37" s="3" t="s">
        <v>121</v>
      </c>
      <c r="AD37" s="3" t="s">
        <v>3649</v>
      </c>
      <c r="AE37" s="3" t="s">
        <v>3465</v>
      </c>
      <c r="AF37" s="3" t="s">
        <v>83</v>
      </c>
      <c r="AG37" s="3" t="s">
        <v>290</v>
      </c>
      <c r="AH37" s="3" t="s">
        <v>155</v>
      </c>
      <c r="AI37" s="3" t="s">
        <v>1429</v>
      </c>
      <c r="AJ37" s="3" t="s">
        <v>1142</v>
      </c>
      <c r="AK37" s="3" t="s">
        <v>1142</v>
      </c>
      <c r="AL37" s="3" t="s">
        <v>331</v>
      </c>
      <c r="AM37" s="3" t="s">
        <v>331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3160</v>
      </c>
      <c r="AS37" s="3" t="s">
        <v>3160</v>
      </c>
      <c r="AT37" s="3" t="s">
        <v>156</v>
      </c>
      <c r="AU37" s="3" t="s">
        <v>156</v>
      </c>
      <c r="AV37" s="8">
        <v>0.04</v>
      </c>
      <c r="AW37" s="8">
        <v>0.05</v>
      </c>
      <c r="AX37" s="8">
        <v>0.06</v>
      </c>
      <c r="AY37" s="8">
        <v>0.19</v>
      </c>
      <c r="AZ37" s="2"/>
    </row>
    <row r="38" spans="4:52" x14ac:dyDescent="0.2">
      <c r="D38" s="1" t="s">
        <v>1563</v>
      </c>
      <c r="E38" s="3" t="s">
        <v>76</v>
      </c>
      <c r="F38" s="3" t="s">
        <v>2922</v>
      </c>
      <c r="G38" s="3" t="s">
        <v>130</v>
      </c>
      <c r="H38" s="2"/>
      <c r="I38" s="2"/>
      <c r="J38" s="2"/>
      <c r="K38" s="3" t="s">
        <v>79</v>
      </c>
      <c r="L38" s="3" t="s">
        <v>80</v>
      </c>
      <c r="M38" s="6">
        <v>0.81319444444444444</v>
      </c>
      <c r="N38" s="3" t="s">
        <v>3650</v>
      </c>
      <c r="O38" s="2"/>
      <c r="P38" s="3" t="s">
        <v>690</v>
      </c>
      <c r="Q38" s="3" t="s">
        <v>83</v>
      </c>
      <c r="R38" s="3" t="s">
        <v>721</v>
      </c>
      <c r="S38" s="3" t="s">
        <v>83</v>
      </c>
      <c r="T38" s="3" t="s">
        <v>186</v>
      </c>
      <c r="U38" s="3" t="s">
        <v>83</v>
      </c>
      <c r="V38" s="3" t="s">
        <v>3651</v>
      </c>
      <c r="W38" s="3" t="s">
        <v>86</v>
      </c>
      <c r="X38" s="3" t="s">
        <v>493</v>
      </c>
      <c r="Y38" s="3" t="s">
        <v>83</v>
      </c>
      <c r="Z38" s="3" t="s">
        <v>498</v>
      </c>
      <c r="AA38" s="3" t="s">
        <v>83</v>
      </c>
      <c r="AB38" s="3" t="s">
        <v>357</v>
      </c>
      <c r="AC38" s="3" t="s">
        <v>83</v>
      </c>
      <c r="AD38" s="3" t="s">
        <v>3652</v>
      </c>
      <c r="AE38" s="3" t="s">
        <v>86</v>
      </c>
      <c r="AF38" s="3" t="s">
        <v>154</v>
      </c>
      <c r="AG38" s="3" t="s">
        <v>83</v>
      </c>
      <c r="AH38" s="3" t="s">
        <v>155</v>
      </c>
      <c r="AI38" s="3" t="s">
        <v>83</v>
      </c>
      <c r="AJ38" s="3" t="s">
        <v>1498</v>
      </c>
      <c r="AK38" s="3" t="s">
        <v>1498</v>
      </c>
      <c r="AL38" s="3" t="s">
        <v>558</v>
      </c>
      <c r="AM38" s="3" t="s">
        <v>558</v>
      </c>
      <c r="AN38" s="3" t="s">
        <v>525</v>
      </c>
      <c r="AO38" s="3" t="s">
        <v>525</v>
      </c>
      <c r="AP38" s="3" t="s">
        <v>86</v>
      </c>
      <c r="AQ38" s="3" t="s">
        <v>86</v>
      </c>
      <c r="AR38" s="3" t="s">
        <v>3160</v>
      </c>
      <c r="AS38" s="3" t="s">
        <v>3160</v>
      </c>
      <c r="AT38" s="3" t="s">
        <v>156</v>
      </c>
      <c r="AU38" s="3" t="s">
        <v>156</v>
      </c>
      <c r="AV38" s="8">
        <v>7.0000000000000007E-2</v>
      </c>
      <c r="AW38" s="8">
        <v>0.08</v>
      </c>
      <c r="AX38" s="8">
        <v>0.11</v>
      </c>
      <c r="AY38" s="8">
        <v>0.26</v>
      </c>
      <c r="AZ38" s="2"/>
    </row>
    <row r="39" spans="4:52" x14ac:dyDescent="0.2">
      <c r="D39" s="1" t="s">
        <v>317</v>
      </c>
      <c r="E39" s="3" t="s">
        <v>76</v>
      </c>
      <c r="F39" s="3" t="s">
        <v>543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0.81319444444444444</v>
      </c>
      <c r="N39" s="3" t="s">
        <v>3653</v>
      </c>
      <c r="O39" s="2"/>
      <c r="P39" s="3" t="s">
        <v>1243</v>
      </c>
      <c r="Q39" s="3" t="s">
        <v>1323</v>
      </c>
      <c r="R39" s="3" t="s">
        <v>431</v>
      </c>
      <c r="S39" s="3" t="s">
        <v>440</v>
      </c>
      <c r="T39" s="3" t="s">
        <v>133</v>
      </c>
      <c r="U39" s="3" t="s">
        <v>112</v>
      </c>
      <c r="V39" s="3" t="s">
        <v>86</v>
      </c>
      <c r="W39" s="3" t="s">
        <v>3654</v>
      </c>
      <c r="X39" s="3" t="s">
        <v>374</v>
      </c>
      <c r="Y39" s="3" t="s">
        <v>83</v>
      </c>
      <c r="Z39" s="3" t="s">
        <v>149</v>
      </c>
      <c r="AA39" s="3" t="s">
        <v>83</v>
      </c>
      <c r="AB39" s="3" t="s">
        <v>186</v>
      </c>
      <c r="AC39" s="3" t="s">
        <v>83</v>
      </c>
      <c r="AD39" s="3" t="s">
        <v>86</v>
      </c>
      <c r="AE39" s="3" t="s">
        <v>86</v>
      </c>
      <c r="AF39" s="3" t="s">
        <v>101</v>
      </c>
      <c r="AG39" s="3" t="s">
        <v>83</v>
      </c>
      <c r="AH39" s="3" t="s">
        <v>118</v>
      </c>
      <c r="AI39" s="3" t="s">
        <v>83</v>
      </c>
      <c r="AJ39" s="3" t="s">
        <v>905</v>
      </c>
      <c r="AK39" s="3" t="s">
        <v>905</v>
      </c>
      <c r="AL39" s="3" t="s">
        <v>260</v>
      </c>
      <c r="AM39" s="3" t="s">
        <v>260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2665</v>
      </c>
      <c r="AS39" s="3" t="s">
        <v>2665</v>
      </c>
      <c r="AT39" s="3" t="s">
        <v>83</v>
      </c>
      <c r="AU39" s="3" t="s">
        <v>83</v>
      </c>
      <c r="AV39" s="8">
        <v>0.01</v>
      </c>
      <c r="AW39" s="8">
        <v>0.02</v>
      </c>
      <c r="AX39" s="8">
        <v>0.03</v>
      </c>
      <c r="AY39" s="8">
        <v>0.18</v>
      </c>
      <c r="AZ39" s="2"/>
    </row>
    <row r="40" spans="4:52" x14ac:dyDescent="0.2">
      <c r="D40" s="1" t="s">
        <v>1122</v>
      </c>
      <c r="E40" s="3" t="s">
        <v>76</v>
      </c>
      <c r="F40" s="3" t="s">
        <v>3657</v>
      </c>
      <c r="G40" s="3" t="s">
        <v>78</v>
      </c>
      <c r="H40" s="2"/>
      <c r="I40" s="2"/>
      <c r="J40" s="2"/>
      <c r="K40" s="3" t="s">
        <v>79</v>
      </c>
      <c r="L40" s="3" t="s">
        <v>80</v>
      </c>
      <c r="M40" s="6">
        <v>0.81458333333333333</v>
      </c>
      <c r="N40" s="3" t="s">
        <v>3658</v>
      </c>
      <c r="O40" s="2"/>
      <c r="P40" s="3" t="s">
        <v>720</v>
      </c>
      <c r="Q40" s="3" t="s">
        <v>83</v>
      </c>
      <c r="R40" s="3" t="s">
        <v>683</v>
      </c>
      <c r="S40" s="3" t="s">
        <v>83</v>
      </c>
      <c r="T40" s="3" t="s">
        <v>146</v>
      </c>
      <c r="U40" s="3" t="s">
        <v>83</v>
      </c>
      <c r="V40" s="3" t="s">
        <v>3659</v>
      </c>
      <c r="W40" s="3" t="s">
        <v>86</v>
      </c>
      <c r="X40" s="3" t="s">
        <v>2046</v>
      </c>
      <c r="Y40" s="3" t="s">
        <v>1607</v>
      </c>
      <c r="Z40" s="3" t="s">
        <v>431</v>
      </c>
      <c r="AA40" s="3" t="s">
        <v>263</v>
      </c>
      <c r="AB40" s="3" t="s">
        <v>158</v>
      </c>
      <c r="AC40" s="3" t="s">
        <v>392</v>
      </c>
      <c r="AD40" s="3" t="s">
        <v>3660</v>
      </c>
      <c r="AE40" s="3" t="s">
        <v>3661</v>
      </c>
      <c r="AF40" s="3" t="s">
        <v>290</v>
      </c>
      <c r="AG40" s="3" t="s">
        <v>913</v>
      </c>
      <c r="AH40" s="3" t="s">
        <v>155</v>
      </c>
      <c r="AI40" s="3" t="s">
        <v>155</v>
      </c>
      <c r="AJ40" s="3" t="s">
        <v>753</v>
      </c>
      <c r="AK40" s="3" t="s">
        <v>753</v>
      </c>
      <c r="AL40" s="3" t="s">
        <v>145</v>
      </c>
      <c r="AM40" s="3" t="s">
        <v>145</v>
      </c>
      <c r="AN40" s="3" t="s">
        <v>516</v>
      </c>
      <c r="AO40" s="3" t="s">
        <v>516</v>
      </c>
      <c r="AP40" s="3" t="s">
        <v>86</v>
      </c>
      <c r="AQ40" s="3" t="s">
        <v>86</v>
      </c>
      <c r="AR40" s="3" t="s">
        <v>3160</v>
      </c>
      <c r="AS40" s="3" t="s">
        <v>3160</v>
      </c>
      <c r="AT40" s="3" t="s">
        <v>139</v>
      </c>
      <c r="AU40" s="3" t="s">
        <v>139</v>
      </c>
      <c r="AV40" s="8">
        <v>0.1</v>
      </c>
      <c r="AW40" s="8">
        <v>0.14000000000000001</v>
      </c>
      <c r="AX40" s="8">
        <v>0.2</v>
      </c>
      <c r="AY40" s="8">
        <v>0.56000000000000005</v>
      </c>
      <c r="AZ40" s="2"/>
    </row>
    <row r="41" spans="4:52" x14ac:dyDescent="0.2">
      <c r="D41" s="1" t="s">
        <v>3662</v>
      </c>
      <c r="E41" s="3" t="s">
        <v>76</v>
      </c>
      <c r="F41" s="3" t="s">
        <v>1495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0.81458333333333333</v>
      </c>
      <c r="N41" s="3" t="s">
        <v>3663</v>
      </c>
      <c r="O41" s="2"/>
      <c r="P41" s="3" t="s">
        <v>1394</v>
      </c>
      <c r="Q41" s="3" t="s">
        <v>83</v>
      </c>
      <c r="R41" s="3" t="s">
        <v>138</v>
      </c>
      <c r="S41" s="3" t="s">
        <v>83</v>
      </c>
      <c r="T41" s="3" t="s">
        <v>186</v>
      </c>
      <c r="U41" s="3" t="s">
        <v>83</v>
      </c>
      <c r="V41" s="3">
        <f>-(0.45 %)</f>
        <v>-4.5000000000000005E-3</v>
      </c>
      <c r="W41" s="3" t="s">
        <v>86</v>
      </c>
      <c r="X41" s="3" t="s">
        <v>3220</v>
      </c>
      <c r="Y41" s="3" t="s">
        <v>83</v>
      </c>
      <c r="Z41" s="3" t="s">
        <v>138</v>
      </c>
      <c r="AA41" s="3" t="s">
        <v>83</v>
      </c>
      <c r="AB41" s="3" t="s">
        <v>186</v>
      </c>
      <c r="AC41" s="3" t="s">
        <v>83</v>
      </c>
      <c r="AD41" s="3" t="s">
        <v>86</v>
      </c>
      <c r="AE41" s="3" t="s">
        <v>86</v>
      </c>
      <c r="AF41" s="3" t="s">
        <v>465</v>
      </c>
      <c r="AG41" s="3" t="s">
        <v>83</v>
      </c>
      <c r="AH41" s="3" t="s">
        <v>155</v>
      </c>
      <c r="AI41" s="3" t="s">
        <v>83</v>
      </c>
      <c r="AJ41" s="3" t="s">
        <v>148</v>
      </c>
      <c r="AK41" s="3" t="s">
        <v>148</v>
      </c>
      <c r="AL41" s="3" t="s">
        <v>441</v>
      </c>
      <c r="AM41" s="3" t="s">
        <v>441</v>
      </c>
      <c r="AN41" s="3" t="s">
        <v>194</v>
      </c>
      <c r="AO41" s="3" t="s">
        <v>194</v>
      </c>
      <c r="AP41" s="3" t="s">
        <v>86</v>
      </c>
      <c r="AQ41" s="3" t="s">
        <v>86</v>
      </c>
      <c r="AR41" s="3" t="s">
        <v>2665</v>
      </c>
      <c r="AS41" s="3" t="s">
        <v>2665</v>
      </c>
      <c r="AT41" s="3" t="s">
        <v>83</v>
      </c>
      <c r="AU41" s="3" t="s">
        <v>83</v>
      </c>
      <c r="AV41" s="8">
        <v>0.04</v>
      </c>
      <c r="AW41" s="8">
        <v>0.05</v>
      </c>
      <c r="AX41" s="8">
        <v>0.08</v>
      </c>
      <c r="AY41" s="8">
        <v>0.21</v>
      </c>
      <c r="AZ41" s="2"/>
    </row>
    <row r="42" spans="4:52" x14ac:dyDescent="0.2">
      <c r="D42" s="1" t="s">
        <v>3051</v>
      </c>
      <c r="E42" s="3" t="s">
        <v>76</v>
      </c>
      <c r="F42" s="3" t="s">
        <v>173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0.81527777777777777</v>
      </c>
      <c r="N42" s="3" t="s">
        <v>3664</v>
      </c>
      <c r="O42" s="2"/>
      <c r="P42" s="3" t="s">
        <v>621</v>
      </c>
      <c r="Q42" s="3" t="s">
        <v>83</v>
      </c>
      <c r="R42" s="3" t="s">
        <v>504</v>
      </c>
      <c r="S42" s="3" t="s">
        <v>83</v>
      </c>
      <c r="T42" s="3" t="s">
        <v>179</v>
      </c>
      <c r="U42" s="3" t="s">
        <v>83</v>
      </c>
      <c r="V42" s="3" t="s">
        <v>2806</v>
      </c>
      <c r="W42" s="3" t="s">
        <v>86</v>
      </c>
      <c r="X42" s="3" t="s">
        <v>764</v>
      </c>
      <c r="Y42" s="3" t="s">
        <v>374</v>
      </c>
      <c r="Z42" s="3" t="s">
        <v>575</v>
      </c>
      <c r="AA42" s="3" t="s">
        <v>694</v>
      </c>
      <c r="AB42" s="3" t="s">
        <v>186</v>
      </c>
      <c r="AC42" s="3" t="s">
        <v>133</v>
      </c>
      <c r="AD42" s="3" t="s">
        <v>86</v>
      </c>
      <c r="AE42" s="3" t="s">
        <v>86</v>
      </c>
      <c r="AF42" s="3" t="s">
        <v>101</v>
      </c>
      <c r="AG42" s="3" t="s">
        <v>3665</v>
      </c>
      <c r="AH42" s="3" t="s">
        <v>313</v>
      </c>
      <c r="AI42" s="3" t="s">
        <v>335</v>
      </c>
      <c r="AJ42" s="3" t="s">
        <v>3241</v>
      </c>
      <c r="AK42" s="3" t="s">
        <v>3241</v>
      </c>
      <c r="AL42" s="3" t="s">
        <v>694</v>
      </c>
      <c r="AM42" s="3" t="s">
        <v>694</v>
      </c>
      <c r="AN42" s="3" t="s">
        <v>133</v>
      </c>
      <c r="AO42" s="3" t="s">
        <v>133</v>
      </c>
      <c r="AP42" s="3" t="s">
        <v>86</v>
      </c>
      <c r="AQ42" s="3" t="s">
        <v>86</v>
      </c>
      <c r="AR42" s="3" t="s">
        <v>2665</v>
      </c>
      <c r="AS42" s="3" t="s">
        <v>2665</v>
      </c>
      <c r="AT42" s="3" t="s">
        <v>83</v>
      </c>
      <c r="AU42" s="3" t="s">
        <v>83</v>
      </c>
      <c r="AV42" s="8">
        <v>0.06</v>
      </c>
      <c r="AW42" s="8">
        <v>0.08</v>
      </c>
      <c r="AX42" s="8">
        <v>0.15</v>
      </c>
      <c r="AY42" s="8">
        <v>0.44</v>
      </c>
      <c r="AZ42" s="2"/>
    </row>
    <row r="43" spans="4:52" x14ac:dyDescent="0.2">
      <c r="D43" s="1" t="s">
        <v>1077</v>
      </c>
      <c r="E43" s="3" t="s">
        <v>76</v>
      </c>
      <c r="F43" s="3" t="s">
        <v>1490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0.81527777777777777</v>
      </c>
      <c r="N43" s="3" t="s">
        <v>3666</v>
      </c>
      <c r="O43" s="2"/>
      <c r="P43" s="3" t="s">
        <v>1522</v>
      </c>
      <c r="Q43" s="3" t="s">
        <v>83</v>
      </c>
      <c r="R43" s="3" t="s">
        <v>490</v>
      </c>
      <c r="S43" s="3" t="s">
        <v>83</v>
      </c>
      <c r="T43" s="3" t="s">
        <v>392</v>
      </c>
      <c r="U43" s="3" t="s">
        <v>83</v>
      </c>
      <c r="V43" s="3" t="s">
        <v>3667</v>
      </c>
      <c r="W43" s="3" t="s">
        <v>86</v>
      </c>
      <c r="X43" s="3" t="s">
        <v>3668</v>
      </c>
      <c r="Y43" s="3" t="s">
        <v>83</v>
      </c>
      <c r="Z43" s="3" t="s">
        <v>331</v>
      </c>
      <c r="AA43" s="3" t="s">
        <v>83</v>
      </c>
      <c r="AB43" s="3" t="s">
        <v>151</v>
      </c>
      <c r="AC43" s="3" t="s">
        <v>83</v>
      </c>
      <c r="AD43" s="3" t="s">
        <v>3669</v>
      </c>
      <c r="AE43" s="3" t="s">
        <v>86</v>
      </c>
      <c r="AF43" s="3" t="s">
        <v>290</v>
      </c>
      <c r="AG43" s="3" t="s">
        <v>83</v>
      </c>
      <c r="AH43" s="3" t="s">
        <v>393</v>
      </c>
      <c r="AI43" s="3" t="s">
        <v>83</v>
      </c>
      <c r="AJ43" s="3" t="s">
        <v>729</v>
      </c>
      <c r="AK43" s="3" t="s">
        <v>729</v>
      </c>
      <c r="AL43" s="3" t="s">
        <v>149</v>
      </c>
      <c r="AM43" s="3" t="s">
        <v>149</v>
      </c>
      <c r="AN43" s="3" t="s">
        <v>426</v>
      </c>
      <c r="AO43" s="3" t="s">
        <v>426</v>
      </c>
      <c r="AP43" s="3" t="s">
        <v>86</v>
      </c>
      <c r="AQ43" s="3" t="s">
        <v>86</v>
      </c>
      <c r="AR43" s="3" t="s">
        <v>3160</v>
      </c>
      <c r="AS43" s="3" t="s">
        <v>3160</v>
      </c>
      <c r="AT43" s="3" t="s">
        <v>107</v>
      </c>
      <c r="AU43" s="3" t="s">
        <v>107</v>
      </c>
      <c r="AV43" s="8">
        <v>0.08</v>
      </c>
      <c r="AW43" s="8">
        <v>0.12</v>
      </c>
      <c r="AX43" s="8">
        <v>0.19</v>
      </c>
      <c r="AY43" s="8">
        <v>0.44</v>
      </c>
      <c r="AZ43" s="2"/>
    </row>
    <row r="44" spans="4:52" x14ac:dyDescent="0.2">
      <c r="D44" s="1" t="s">
        <v>1507</v>
      </c>
      <c r="E44" s="3" t="s">
        <v>76</v>
      </c>
      <c r="F44" s="3" t="s">
        <v>1570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0.81527777777777777</v>
      </c>
      <c r="N44" s="3" t="s">
        <v>3670</v>
      </c>
      <c r="O44" s="2"/>
      <c r="P44" s="3" t="s">
        <v>925</v>
      </c>
      <c r="Q44" s="3" t="s">
        <v>83</v>
      </c>
      <c r="R44" s="3" t="s">
        <v>440</v>
      </c>
      <c r="S44" s="3" t="s">
        <v>83</v>
      </c>
      <c r="T44" s="3" t="s">
        <v>151</v>
      </c>
      <c r="U44" s="3" t="s">
        <v>83</v>
      </c>
      <c r="V44" s="3" t="s">
        <v>3671</v>
      </c>
      <c r="W44" s="3" t="s">
        <v>86</v>
      </c>
      <c r="X44" s="3" t="s">
        <v>2985</v>
      </c>
      <c r="Y44" s="3" t="s">
        <v>1275</v>
      </c>
      <c r="Z44" s="3" t="s">
        <v>630</v>
      </c>
      <c r="AA44" s="3" t="s">
        <v>373</v>
      </c>
      <c r="AB44" s="3" t="s">
        <v>347</v>
      </c>
      <c r="AC44" s="3" t="s">
        <v>392</v>
      </c>
      <c r="AD44" s="3" t="s">
        <v>2357</v>
      </c>
      <c r="AE44" s="3" t="s">
        <v>86</v>
      </c>
      <c r="AF44" s="3" t="s">
        <v>290</v>
      </c>
      <c r="AG44" s="3" t="s">
        <v>83</v>
      </c>
      <c r="AH44" s="3" t="s">
        <v>1334</v>
      </c>
      <c r="AI44" s="3" t="s">
        <v>83</v>
      </c>
      <c r="AJ44" s="3" t="s">
        <v>1589</v>
      </c>
      <c r="AK44" s="3" t="s">
        <v>1589</v>
      </c>
      <c r="AL44" s="3" t="s">
        <v>440</v>
      </c>
      <c r="AM44" s="3" t="s">
        <v>440</v>
      </c>
      <c r="AN44" s="3" t="s">
        <v>347</v>
      </c>
      <c r="AO44" s="3" t="s">
        <v>347</v>
      </c>
      <c r="AP44" s="3" t="s">
        <v>86</v>
      </c>
      <c r="AQ44" s="3" t="s">
        <v>86</v>
      </c>
      <c r="AR44" s="3" t="s">
        <v>3160</v>
      </c>
      <c r="AS44" s="3" t="s">
        <v>3160</v>
      </c>
      <c r="AT44" s="3" t="s">
        <v>107</v>
      </c>
      <c r="AU44" s="3" t="s">
        <v>107</v>
      </c>
      <c r="AV44" s="8">
        <v>0.02</v>
      </c>
      <c r="AW44" s="8">
        <v>0.03</v>
      </c>
      <c r="AX44" s="8">
        <v>0.05</v>
      </c>
      <c r="AY44" s="8">
        <v>0.22</v>
      </c>
      <c r="AZ44" s="2"/>
    </row>
    <row r="45" spans="4:52" x14ac:dyDescent="0.2">
      <c r="D45" s="1" t="s">
        <v>3672</v>
      </c>
      <c r="E45" s="3" t="s">
        <v>920</v>
      </c>
      <c r="F45" s="3" t="s">
        <v>1313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0.81597222222222221</v>
      </c>
      <c r="N45" s="3" t="s">
        <v>3673</v>
      </c>
      <c r="O45" s="2"/>
      <c r="P45" s="3" t="s">
        <v>83</v>
      </c>
      <c r="Q45" s="3" t="s">
        <v>83</v>
      </c>
      <c r="R45" s="3" t="s">
        <v>83</v>
      </c>
      <c r="S45" s="3" t="s">
        <v>83</v>
      </c>
      <c r="T45" s="3" t="s">
        <v>83</v>
      </c>
      <c r="U45" s="3" t="s">
        <v>83</v>
      </c>
      <c r="V45" s="3" t="s">
        <v>86</v>
      </c>
      <c r="W45" s="3" t="s">
        <v>86</v>
      </c>
      <c r="X45" s="3" t="s">
        <v>414</v>
      </c>
      <c r="Y45" s="3" t="s">
        <v>83</v>
      </c>
      <c r="Z45" s="3" t="s">
        <v>630</v>
      </c>
      <c r="AA45" s="3" t="s">
        <v>83</v>
      </c>
      <c r="AB45" s="3" t="s">
        <v>146</v>
      </c>
      <c r="AC45" s="3" t="s">
        <v>83</v>
      </c>
      <c r="AD45" s="3" t="s">
        <v>3674</v>
      </c>
      <c r="AE45" s="3" t="s">
        <v>86</v>
      </c>
      <c r="AF45" s="3" t="s">
        <v>83</v>
      </c>
      <c r="AG45" s="3" t="s">
        <v>83</v>
      </c>
      <c r="AH45" s="3" t="s">
        <v>83</v>
      </c>
      <c r="AI45" s="3" t="s">
        <v>83</v>
      </c>
      <c r="AJ45" s="3" t="s">
        <v>3675</v>
      </c>
      <c r="AK45" s="3" t="s">
        <v>3675</v>
      </c>
      <c r="AL45" s="3" t="s">
        <v>260</v>
      </c>
      <c r="AM45" s="3" t="s">
        <v>260</v>
      </c>
      <c r="AN45" s="3" t="s">
        <v>617</v>
      </c>
      <c r="AO45" s="3" t="s">
        <v>617</v>
      </c>
      <c r="AP45" s="3" t="s">
        <v>86</v>
      </c>
      <c r="AQ45" s="3" t="s">
        <v>86</v>
      </c>
      <c r="AR45" s="3" t="s">
        <v>83</v>
      </c>
      <c r="AS45" s="3" t="s">
        <v>83</v>
      </c>
      <c r="AT45" s="3" t="s">
        <v>83</v>
      </c>
      <c r="AU45" s="3" t="s">
        <v>83</v>
      </c>
      <c r="AV45" s="8">
        <v>0</v>
      </c>
      <c r="AW45" s="8">
        <v>0</v>
      </c>
      <c r="AX45" s="8">
        <v>0</v>
      </c>
      <c r="AY45" s="8">
        <v>0</v>
      </c>
      <c r="AZ45" s="2"/>
    </row>
    <row r="46" spans="4:52" x14ac:dyDescent="0.2">
      <c r="D46" s="1" t="s">
        <v>3676</v>
      </c>
      <c r="E46" s="3" t="s">
        <v>76</v>
      </c>
      <c r="F46" s="3" t="s">
        <v>77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0.81666666666666676</v>
      </c>
      <c r="N46" s="3" t="s">
        <v>3677</v>
      </c>
      <c r="O46" s="2"/>
      <c r="P46" s="3" t="s">
        <v>720</v>
      </c>
      <c r="Q46" s="3" t="s">
        <v>83</v>
      </c>
      <c r="R46" s="3" t="s">
        <v>126</v>
      </c>
      <c r="S46" s="3" t="s">
        <v>83</v>
      </c>
      <c r="T46" s="3" t="s">
        <v>525</v>
      </c>
      <c r="U46" s="3" t="s">
        <v>83</v>
      </c>
      <c r="V46" s="3" t="s">
        <v>3678</v>
      </c>
      <c r="W46" s="3" t="s">
        <v>86</v>
      </c>
      <c r="X46" s="3" t="s">
        <v>3679</v>
      </c>
      <c r="Y46" s="3" t="s">
        <v>3115</v>
      </c>
      <c r="Z46" s="3" t="s">
        <v>263</v>
      </c>
      <c r="AA46" s="3" t="s">
        <v>192</v>
      </c>
      <c r="AB46" s="3" t="s">
        <v>353</v>
      </c>
      <c r="AC46" s="3" t="s">
        <v>498</v>
      </c>
      <c r="AD46" s="3" t="s">
        <v>3680</v>
      </c>
      <c r="AE46" s="3" t="s">
        <v>3681</v>
      </c>
      <c r="AF46" s="3" t="s">
        <v>101</v>
      </c>
      <c r="AG46" s="3" t="s">
        <v>117</v>
      </c>
      <c r="AH46" s="3" t="s">
        <v>1592</v>
      </c>
      <c r="AI46" s="3" t="s">
        <v>314</v>
      </c>
      <c r="AJ46" s="3" t="s">
        <v>1549</v>
      </c>
      <c r="AK46" s="3" t="s">
        <v>1549</v>
      </c>
      <c r="AL46" s="3" t="s">
        <v>145</v>
      </c>
      <c r="AM46" s="3" t="s">
        <v>145</v>
      </c>
      <c r="AN46" s="3" t="s">
        <v>420</v>
      </c>
      <c r="AO46" s="3" t="s">
        <v>420</v>
      </c>
      <c r="AP46" s="3" t="s">
        <v>86</v>
      </c>
      <c r="AQ46" s="3" t="s">
        <v>86</v>
      </c>
      <c r="AR46" s="3" t="s">
        <v>3160</v>
      </c>
      <c r="AS46" s="3" t="s">
        <v>3160</v>
      </c>
      <c r="AT46" s="3" t="s">
        <v>183</v>
      </c>
      <c r="AU46" s="3" t="s">
        <v>183</v>
      </c>
      <c r="AV46" s="8">
        <v>0.1</v>
      </c>
      <c r="AW46" s="8">
        <v>0.12</v>
      </c>
      <c r="AX46" s="8">
        <v>0.15</v>
      </c>
      <c r="AY46" s="8">
        <v>0.53</v>
      </c>
      <c r="AZ46" s="2"/>
    </row>
    <row r="47" spans="4:52" x14ac:dyDescent="0.2">
      <c r="D47" s="1" t="s">
        <v>3682</v>
      </c>
      <c r="E47" s="3" t="s">
        <v>76</v>
      </c>
      <c r="F47" s="3" t="s">
        <v>3683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0.81736111111111109</v>
      </c>
      <c r="N47" s="3" t="s">
        <v>3684</v>
      </c>
      <c r="O47" s="2"/>
      <c r="P47" s="3" t="s">
        <v>1498</v>
      </c>
      <c r="Q47" s="3" t="s">
        <v>83</v>
      </c>
      <c r="R47" s="3" t="s">
        <v>460</v>
      </c>
      <c r="S47" s="3" t="s">
        <v>83</v>
      </c>
      <c r="T47" s="3" t="s">
        <v>179</v>
      </c>
      <c r="U47" s="3" t="s">
        <v>83</v>
      </c>
      <c r="V47" s="3">
        <f>-(0.25 %)</f>
        <v>-2.5000000000000001E-3</v>
      </c>
      <c r="W47" s="3" t="s">
        <v>86</v>
      </c>
      <c r="X47" s="3" t="s">
        <v>1729</v>
      </c>
      <c r="Y47" s="3" t="s">
        <v>385</v>
      </c>
      <c r="Z47" s="3" t="s">
        <v>460</v>
      </c>
      <c r="AA47" s="3" t="s">
        <v>281</v>
      </c>
      <c r="AB47" s="3" t="s">
        <v>179</v>
      </c>
      <c r="AC47" s="3" t="s">
        <v>133</v>
      </c>
      <c r="AD47" s="3">
        <f>-(0.13 %)</f>
        <v>-1.2999999999999999E-3</v>
      </c>
      <c r="AE47" s="3" t="s">
        <v>3685</v>
      </c>
      <c r="AF47" s="3" t="s">
        <v>913</v>
      </c>
      <c r="AG47" s="3" t="s">
        <v>83</v>
      </c>
      <c r="AH47" s="3" t="s">
        <v>155</v>
      </c>
      <c r="AI47" s="3" t="s">
        <v>432</v>
      </c>
      <c r="AJ47" s="3" t="s">
        <v>2282</v>
      </c>
      <c r="AK47" s="3" t="s">
        <v>2282</v>
      </c>
      <c r="AL47" s="3" t="s">
        <v>297</v>
      </c>
      <c r="AM47" s="3" t="s">
        <v>297</v>
      </c>
      <c r="AN47" s="3" t="s">
        <v>179</v>
      </c>
      <c r="AO47" s="3" t="s">
        <v>179</v>
      </c>
      <c r="AP47" s="3" t="s">
        <v>86</v>
      </c>
      <c r="AQ47" s="3" t="s">
        <v>86</v>
      </c>
      <c r="AR47" s="3" t="s">
        <v>2665</v>
      </c>
      <c r="AS47" s="3" t="s">
        <v>2665</v>
      </c>
      <c r="AT47" s="3" t="s">
        <v>83</v>
      </c>
      <c r="AU47" s="3" t="s">
        <v>83</v>
      </c>
      <c r="AV47" s="8">
        <v>0.03</v>
      </c>
      <c r="AW47" s="8">
        <v>0.04</v>
      </c>
      <c r="AX47" s="8">
        <v>7.0000000000000007E-2</v>
      </c>
      <c r="AY47" s="8">
        <v>0.14000000000000001</v>
      </c>
      <c r="AZ47" s="2"/>
    </row>
    <row r="48" spans="4:52" x14ac:dyDescent="0.2">
      <c r="D48" s="1" t="s">
        <v>3686</v>
      </c>
      <c r="E48" s="3" t="s">
        <v>76</v>
      </c>
      <c r="F48" s="3" t="s">
        <v>3687</v>
      </c>
      <c r="G48" s="3" t="s">
        <v>78</v>
      </c>
      <c r="H48" s="2"/>
      <c r="I48" s="2"/>
      <c r="J48" s="2"/>
      <c r="K48" s="3" t="s">
        <v>79</v>
      </c>
      <c r="L48" s="3" t="s">
        <v>80</v>
      </c>
      <c r="M48" s="6">
        <v>0.81736111111111109</v>
      </c>
      <c r="N48" s="3" t="s">
        <v>3688</v>
      </c>
      <c r="O48" s="2"/>
      <c r="P48" s="3" t="s">
        <v>181</v>
      </c>
      <c r="Q48" s="3" t="s">
        <v>1492</v>
      </c>
      <c r="R48" s="3" t="s">
        <v>3689</v>
      </c>
      <c r="S48" s="3" t="s">
        <v>259</v>
      </c>
      <c r="T48" s="3" t="s">
        <v>1026</v>
      </c>
      <c r="U48" s="3" t="s">
        <v>347</v>
      </c>
      <c r="V48" s="3" t="s">
        <v>3690</v>
      </c>
      <c r="W48" s="3" t="s">
        <v>86</v>
      </c>
      <c r="X48" s="3" t="s">
        <v>1363</v>
      </c>
      <c r="Y48" s="3" t="s">
        <v>83</v>
      </c>
      <c r="Z48" s="3" t="s">
        <v>1540</v>
      </c>
      <c r="AA48" s="3" t="s">
        <v>83</v>
      </c>
      <c r="AB48" s="3" t="s">
        <v>158</v>
      </c>
      <c r="AC48" s="3" t="s">
        <v>83</v>
      </c>
      <c r="AD48" s="3" t="s">
        <v>3691</v>
      </c>
      <c r="AE48" s="3" t="s">
        <v>86</v>
      </c>
      <c r="AF48" s="3" t="s">
        <v>83</v>
      </c>
      <c r="AG48" s="3" t="s">
        <v>83</v>
      </c>
      <c r="AH48" s="3" t="s">
        <v>155</v>
      </c>
      <c r="AI48" s="3" t="s">
        <v>83</v>
      </c>
      <c r="AJ48" s="3" t="s">
        <v>2923</v>
      </c>
      <c r="AK48" s="3" t="s">
        <v>2923</v>
      </c>
      <c r="AL48" s="3" t="s">
        <v>871</v>
      </c>
      <c r="AM48" s="3" t="s">
        <v>871</v>
      </c>
      <c r="AN48" s="3" t="s">
        <v>498</v>
      </c>
      <c r="AO48" s="3" t="s">
        <v>498</v>
      </c>
      <c r="AP48" s="3" t="s">
        <v>86</v>
      </c>
      <c r="AQ48" s="3" t="s">
        <v>86</v>
      </c>
      <c r="AR48" s="3" t="s">
        <v>2665</v>
      </c>
      <c r="AS48" s="3" t="s">
        <v>2665</v>
      </c>
      <c r="AT48" s="3" t="s">
        <v>83</v>
      </c>
      <c r="AU48" s="3" t="s">
        <v>83</v>
      </c>
      <c r="AV48" s="8">
        <v>0.09</v>
      </c>
      <c r="AW48" s="8">
        <v>0.1</v>
      </c>
      <c r="AX48" s="8">
        <v>0.13</v>
      </c>
      <c r="AY48" s="8">
        <v>0.15</v>
      </c>
      <c r="AZ48" s="2"/>
    </row>
    <row r="49" spans="4:52" x14ac:dyDescent="0.2">
      <c r="D49" s="1" t="s">
        <v>3692</v>
      </c>
      <c r="E49" s="3" t="s">
        <v>76</v>
      </c>
      <c r="F49" s="3" t="s">
        <v>1032</v>
      </c>
      <c r="G49" s="3" t="s">
        <v>468</v>
      </c>
      <c r="H49" s="2"/>
      <c r="I49" s="2"/>
      <c r="J49" s="2"/>
      <c r="K49" s="3" t="s">
        <v>1033</v>
      </c>
      <c r="L49" s="3" t="s">
        <v>161</v>
      </c>
      <c r="M49" s="6">
        <v>0.81805555555555554</v>
      </c>
      <c r="N49" s="3" t="s">
        <v>3693</v>
      </c>
      <c r="O49" s="2"/>
      <c r="P49" s="3" t="s">
        <v>83</v>
      </c>
      <c r="Q49" s="3" t="s">
        <v>83</v>
      </c>
      <c r="R49" s="3" t="s">
        <v>83</v>
      </c>
      <c r="S49" s="3" t="s">
        <v>83</v>
      </c>
      <c r="T49" s="3" t="s">
        <v>83</v>
      </c>
      <c r="U49" s="3" t="s">
        <v>83</v>
      </c>
      <c r="V49" s="3" t="s">
        <v>86</v>
      </c>
      <c r="W49" s="3" t="s">
        <v>86</v>
      </c>
      <c r="X49" s="3" t="s">
        <v>3075</v>
      </c>
      <c r="Y49" s="3" t="s">
        <v>887</v>
      </c>
      <c r="Z49" s="3" t="s">
        <v>83</v>
      </c>
      <c r="AA49" s="3" t="s">
        <v>83</v>
      </c>
      <c r="AB49" s="3" t="s">
        <v>186</v>
      </c>
      <c r="AC49" s="3" t="s">
        <v>179</v>
      </c>
      <c r="AD49" s="3">
        <f>-(0.15 %)</f>
        <v>-1.5E-3</v>
      </c>
      <c r="AE49" s="3" t="s">
        <v>86</v>
      </c>
      <c r="AF49" s="3" t="s">
        <v>101</v>
      </c>
      <c r="AG49" s="3" t="s">
        <v>465</v>
      </c>
      <c r="AH49" s="3" t="s">
        <v>497</v>
      </c>
      <c r="AI49" s="3" t="s">
        <v>183</v>
      </c>
      <c r="AJ49" s="3" t="s">
        <v>1899</v>
      </c>
      <c r="AK49" s="3" t="s">
        <v>1899</v>
      </c>
      <c r="AL49" s="3" t="s">
        <v>678</v>
      </c>
      <c r="AM49" s="3" t="s">
        <v>678</v>
      </c>
      <c r="AN49" s="3" t="s">
        <v>133</v>
      </c>
      <c r="AO49" s="3" t="s">
        <v>133</v>
      </c>
      <c r="AP49" s="3" t="s">
        <v>86</v>
      </c>
      <c r="AQ49" s="3" t="s">
        <v>86</v>
      </c>
      <c r="AR49" s="3" t="s">
        <v>83</v>
      </c>
      <c r="AS49" s="3" t="s">
        <v>83</v>
      </c>
      <c r="AT49" s="3" t="s">
        <v>83</v>
      </c>
      <c r="AU49" s="3" t="s">
        <v>83</v>
      </c>
      <c r="AV49" s="8">
        <v>0</v>
      </c>
      <c r="AW49" s="8">
        <v>0</v>
      </c>
      <c r="AX49" s="8">
        <v>0</v>
      </c>
      <c r="AY49" s="8">
        <v>0</v>
      </c>
      <c r="AZ49" s="2"/>
    </row>
    <row r="50" spans="4:52" x14ac:dyDescent="0.2">
      <c r="D50" s="1" t="s">
        <v>3694</v>
      </c>
      <c r="E50" s="3" t="s">
        <v>76</v>
      </c>
      <c r="F50" s="3" t="s">
        <v>173</v>
      </c>
      <c r="G50" s="3" t="s">
        <v>78</v>
      </c>
      <c r="H50" s="2"/>
      <c r="I50" s="2"/>
      <c r="J50" s="2"/>
      <c r="K50" s="3" t="s">
        <v>79</v>
      </c>
      <c r="L50" s="3" t="s">
        <v>80</v>
      </c>
      <c r="M50" s="6">
        <v>0.81874999999999998</v>
      </c>
      <c r="N50" s="3" t="s">
        <v>3695</v>
      </c>
      <c r="O50" s="2"/>
      <c r="P50" s="3" t="s">
        <v>720</v>
      </c>
      <c r="Q50" s="3" t="s">
        <v>83</v>
      </c>
      <c r="R50" s="3" t="s">
        <v>440</v>
      </c>
      <c r="S50" s="3" t="s">
        <v>83</v>
      </c>
      <c r="T50" s="3" t="s">
        <v>115</v>
      </c>
      <c r="U50" s="3" t="s">
        <v>83</v>
      </c>
      <c r="V50" s="3" t="s">
        <v>3696</v>
      </c>
      <c r="W50" s="3" t="s">
        <v>86</v>
      </c>
      <c r="X50" s="3" t="s">
        <v>3697</v>
      </c>
      <c r="Y50" s="3" t="s">
        <v>83</v>
      </c>
      <c r="Z50" s="3" t="s">
        <v>440</v>
      </c>
      <c r="AA50" s="3" t="s">
        <v>83</v>
      </c>
      <c r="AB50" s="3" t="s">
        <v>112</v>
      </c>
      <c r="AC50" s="3" t="s">
        <v>83</v>
      </c>
      <c r="AD50" s="3" t="s">
        <v>3698</v>
      </c>
      <c r="AE50" s="3" t="s">
        <v>86</v>
      </c>
      <c r="AF50" s="3" t="s">
        <v>290</v>
      </c>
      <c r="AG50" s="3" t="s">
        <v>83</v>
      </c>
      <c r="AH50" s="3" t="s">
        <v>1583</v>
      </c>
      <c r="AI50" s="3" t="s">
        <v>83</v>
      </c>
      <c r="AJ50" s="3" t="s">
        <v>1498</v>
      </c>
      <c r="AK50" s="3" t="s">
        <v>1498</v>
      </c>
      <c r="AL50" s="3" t="s">
        <v>126</v>
      </c>
      <c r="AM50" s="3" t="s">
        <v>126</v>
      </c>
      <c r="AN50" s="3" t="s">
        <v>216</v>
      </c>
      <c r="AO50" s="3" t="s">
        <v>216</v>
      </c>
      <c r="AP50" s="3" t="s">
        <v>86</v>
      </c>
      <c r="AQ50" s="3" t="s">
        <v>86</v>
      </c>
      <c r="AR50" s="3" t="s">
        <v>3160</v>
      </c>
      <c r="AS50" s="3" t="s">
        <v>3160</v>
      </c>
      <c r="AT50" s="3" t="s">
        <v>139</v>
      </c>
      <c r="AU50" s="3" t="s">
        <v>139</v>
      </c>
      <c r="AV50" s="8">
        <v>7.0000000000000007E-2</v>
      </c>
      <c r="AW50" s="8">
        <v>0.11</v>
      </c>
      <c r="AX50" s="8">
        <v>0.17</v>
      </c>
      <c r="AY50" s="8">
        <v>0.49</v>
      </c>
      <c r="AZ50" s="2"/>
    </row>
    <row r="51" spans="4:52" x14ac:dyDescent="0.2">
      <c r="D51" s="1" t="s">
        <v>3699</v>
      </c>
      <c r="E51" s="3" t="s">
        <v>76</v>
      </c>
      <c r="F51" s="3" t="s">
        <v>591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0.81874999999999998</v>
      </c>
      <c r="N51" s="3" t="s">
        <v>3700</v>
      </c>
      <c r="O51" s="2"/>
      <c r="P51" s="3" t="s">
        <v>110</v>
      </c>
      <c r="Q51" s="3" t="s">
        <v>3701</v>
      </c>
      <c r="R51" s="3" t="s">
        <v>388</v>
      </c>
      <c r="S51" s="3" t="s">
        <v>460</v>
      </c>
      <c r="T51" s="3" t="s">
        <v>179</v>
      </c>
      <c r="U51" s="3" t="s">
        <v>357</v>
      </c>
      <c r="V51" s="3">
        <f>-(0.32 %)</f>
        <v>-3.2000000000000002E-3</v>
      </c>
      <c r="W51" s="3" t="s">
        <v>86</v>
      </c>
      <c r="X51" s="3" t="s">
        <v>222</v>
      </c>
      <c r="Y51" s="3" t="s">
        <v>83</v>
      </c>
      <c r="Z51" s="3" t="s">
        <v>391</v>
      </c>
      <c r="AA51" s="3" t="s">
        <v>83</v>
      </c>
      <c r="AB51" s="3" t="s">
        <v>179</v>
      </c>
      <c r="AC51" s="3" t="s">
        <v>83</v>
      </c>
      <c r="AD51" s="3" t="s">
        <v>3702</v>
      </c>
      <c r="AE51" s="3" t="s">
        <v>86</v>
      </c>
      <c r="AF51" s="3" t="s">
        <v>101</v>
      </c>
      <c r="AG51" s="3" t="s">
        <v>83</v>
      </c>
      <c r="AH51" s="3" t="s">
        <v>118</v>
      </c>
      <c r="AI51" s="3" t="s">
        <v>83</v>
      </c>
      <c r="AJ51" s="3" t="s">
        <v>689</v>
      </c>
      <c r="AK51" s="3" t="s">
        <v>689</v>
      </c>
      <c r="AL51" s="3" t="s">
        <v>244</v>
      </c>
      <c r="AM51" s="3" t="s">
        <v>244</v>
      </c>
      <c r="AN51" s="3" t="s">
        <v>186</v>
      </c>
      <c r="AO51" s="3" t="s">
        <v>186</v>
      </c>
      <c r="AP51" s="3" t="s">
        <v>86</v>
      </c>
      <c r="AQ51" s="3" t="s">
        <v>86</v>
      </c>
      <c r="AR51" s="3" t="s">
        <v>2665</v>
      </c>
      <c r="AS51" s="3" t="s">
        <v>2665</v>
      </c>
      <c r="AT51" s="3" t="s">
        <v>83</v>
      </c>
      <c r="AU51" s="3" t="s">
        <v>83</v>
      </c>
      <c r="AV51" s="8">
        <v>0.04</v>
      </c>
      <c r="AW51" s="8">
        <v>0.05</v>
      </c>
      <c r="AX51" s="8">
        <v>0.06</v>
      </c>
      <c r="AY51" s="8">
        <v>0.24</v>
      </c>
      <c r="AZ51" s="2"/>
    </row>
    <row r="52" spans="4:52" x14ac:dyDescent="0.2">
      <c r="D52" s="1" t="s">
        <v>3703</v>
      </c>
      <c r="E52" s="3" t="s">
        <v>76</v>
      </c>
      <c r="F52" s="3" t="s">
        <v>2591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0.81874999999999998</v>
      </c>
      <c r="N52" s="3" t="s">
        <v>3704</v>
      </c>
      <c r="O52" s="2"/>
      <c r="P52" s="3" t="s">
        <v>82</v>
      </c>
      <c r="Q52" s="3" t="s">
        <v>83</v>
      </c>
      <c r="R52" s="3" t="s">
        <v>630</v>
      </c>
      <c r="S52" s="3" t="s">
        <v>83</v>
      </c>
      <c r="T52" s="3" t="s">
        <v>115</v>
      </c>
      <c r="U52" s="3" t="s">
        <v>83</v>
      </c>
      <c r="V52" s="3">
        <f>-(0.45 %)</f>
        <v>-4.5000000000000005E-3</v>
      </c>
      <c r="W52" s="3" t="s">
        <v>86</v>
      </c>
      <c r="X52" s="3" t="s">
        <v>1599</v>
      </c>
      <c r="Y52" s="3" t="s">
        <v>83</v>
      </c>
      <c r="Z52" s="3" t="s">
        <v>260</v>
      </c>
      <c r="AA52" s="3" t="s">
        <v>83</v>
      </c>
      <c r="AB52" s="3" t="s">
        <v>121</v>
      </c>
      <c r="AC52" s="3" t="s">
        <v>83</v>
      </c>
      <c r="AD52" s="3" t="s">
        <v>3705</v>
      </c>
      <c r="AE52" s="3" t="s">
        <v>86</v>
      </c>
      <c r="AF52" s="3" t="s">
        <v>290</v>
      </c>
      <c r="AG52" s="3" t="s">
        <v>83</v>
      </c>
      <c r="AH52" s="3" t="s">
        <v>432</v>
      </c>
      <c r="AI52" s="3" t="s">
        <v>83</v>
      </c>
      <c r="AJ52" s="3" t="s">
        <v>2923</v>
      </c>
      <c r="AK52" s="3" t="s">
        <v>2923</v>
      </c>
      <c r="AL52" s="3" t="s">
        <v>630</v>
      </c>
      <c r="AM52" s="3" t="s">
        <v>630</v>
      </c>
      <c r="AN52" s="3" t="s">
        <v>121</v>
      </c>
      <c r="AO52" s="3" t="s">
        <v>121</v>
      </c>
      <c r="AP52" s="3" t="s">
        <v>86</v>
      </c>
      <c r="AQ52" s="3" t="s">
        <v>86</v>
      </c>
      <c r="AR52" s="3" t="s">
        <v>2665</v>
      </c>
      <c r="AS52" s="3" t="s">
        <v>2665</v>
      </c>
      <c r="AT52" s="3" t="s">
        <v>83</v>
      </c>
      <c r="AU52" s="3" t="s">
        <v>83</v>
      </c>
      <c r="AV52" s="8">
        <v>0.01</v>
      </c>
      <c r="AW52" s="8">
        <v>0.01</v>
      </c>
      <c r="AX52" s="8">
        <v>0.04</v>
      </c>
      <c r="AY52" s="8">
        <v>0.28999999999999998</v>
      </c>
      <c r="AZ52" s="2"/>
    </row>
    <row r="53" spans="4:52" x14ac:dyDescent="0.2">
      <c r="D53" s="1" t="s">
        <v>3706</v>
      </c>
      <c r="E53" s="3" t="s">
        <v>76</v>
      </c>
      <c r="F53" s="3" t="s">
        <v>3707</v>
      </c>
      <c r="G53" s="3" t="s">
        <v>78</v>
      </c>
      <c r="H53" s="2"/>
      <c r="I53" s="2"/>
      <c r="J53" s="2"/>
      <c r="K53" s="3" t="s">
        <v>79</v>
      </c>
      <c r="L53" s="3" t="s">
        <v>80</v>
      </c>
      <c r="M53" s="6">
        <v>0.81874999999999998</v>
      </c>
      <c r="N53" s="3" t="s">
        <v>3708</v>
      </c>
      <c r="O53" s="2"/>
      <c r="P53" s="3" t="s">
        <v>1054</v>
      </c>
      <c r="Q53" s="3" t="s">
        <v>83</v>
      </c>
      <c r="R53" s="3" t="s">
        <v>419</v>
      </c>
      <c r="S53" s="3" t="s">
        <v>83</v>
      </c>
      <c r="T53" s="3" t="s">
        <v>151</v>
      </c>
      <c r="U53" s="3" t="s">
        <v>83</v>
      </c>
      <c r="V53" s="3" t="s">
        <v>3709</v>
      </c>
      <c r="W53" s="3" t="s">
        <v>86</v>
      </c>
      <c r="X53" s="3" t="s">
        <v>1186</v>
      </c>
      <c r="Y53" s="3" t="s">
        <v>1163</v>
      </c>
      <c r="Z53" s="3" t="s">
        <v>906</v>
      </c>
      <c r="AA53" s="3" t="s">
        <v>2269</v>
      </c>
      <c r="AB53" s="3" t="s">
        <v>347</v>
      </c>
      <c r="AC53" s="3" t="s">
        <v>500</v>
      </c>
      <c r="AD53" s="3" t="s">
        <v>3710</v>
      </c>
      <c r="AE53" s="3" t="s">
        <v>86</v>
      </c>
      <c r="AF53" s="3" t="s">
        <v>290</v>
      </c>
      <c r="AG53" s="3" t="s">
        <v>83</v>
      </c>
      <c r="AH53" s="3" t="s">
        <v>155</v>
      </c>
      <c r="AI53" s="3" t="s">
        <v>83</v>
      </c>
      <c r="AJ53" s="3" t="s">
        <v>1233</v>
      </c>
      <c r="AK53" s="3" t="s">
        <v>1233</v>
      </c>
      <c r="AL53" s="3" t="s">
        <v>906</v>
      </c>
      <c r="AM53" s="3" t="s">
        <v>906</v>
      </c>
      <c r="AN53" s="3" t="s">
        <v>529</v>
      </c>
      <c r="AO53" s="3" t="s">
        <v>529</v>
      </c>
      <c r="AP53" s="3" t="s">
        <v>86</v>
      </c>
      <c r="AQ53" s="3" t="s">
        <v>86</v>
      </c>
      <c r="AR53" s="3" t="s">
        <v>3160</v>
      </c>
      <c r="AS53" s="3" t="s">
        <v>3160</v>
      </c>
      <c r="AT53" s="3" t="s">
        <v>139</v>
      </c>
      <c r="AU53" s="3" t="s">
        <v>139</v>
      </c>
      <c r="AV53" s="8">
        <v>0.02</v>
      </c>
      <c r="AW53" s="8">
        <v>0.03</v>
      </c>
      <c r="AX53" s="8">
        <v>0.05</v>
      </c>
      <c r="AY53" s="8">
        <v>0.24</v>
      </c>
      <c r="AZ53" s="2"/>
    </row>
    <row r="54" spans="4:52" x14ac:dyDescent="0.2">
      <c r="D54" s="1" t="s">
        <v>317</v>
      </c>
      <c r="E54" s="3" t="s">
        <v>76</v>
      </c>
      <c r="F54" s="3" t="s">
        <v>543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0.81874999999999998</v>
      </c>
      <c r="N54" s="3" t="s">
        <v>3711</v>
      </c>
      <c r="O54" s="2"/>
      <c r="P54" s="3" t="s">
        <v>757</v>
      </c>
      <c r="Q54" s="3" t="s">
        <v>1387</v>
      </c>
      <c r="R54" s="3" t="s">
        <v>694</v>
      </c>
      <c r="S54" s="3" t="s">
        <v>440</v>
      </c>
      <c r="T54" s="3" t="s">
        <v>186</v>
      </c>
      <c r="U54" s="3" t="s">
        <v>347</v>
      </c>
      <c r="V54" s="3">
        <f>-(0.48 %)</f>
        <v>-4.7999999999999996E-3</v>
      </c>
      <c r="W54" s="3" t="s">
        <v>3712</v>
      </c>
      <c r="X54" s="3" t="s">
        <v>414</v>
      </c>
      <c r="Y54" s="3" t="s">
        <v>83</v>
      </c>
      <c r="Z54" s="3" t="s">
        <v>683</v>
      </c>
      <c r="AA54" s="3" t="s">
        <v>83</v>
      </c>
      <c r="AB54" s="3" t="s">
        <v>186</v>
      </c>
      <c r="AC54" s="3" t="s">
        <v>83</v>
      </c>
      <c r="AD54" s="3" t="s">
        <v>86</v>
      </c>
      <c r="AE54" s="3" t="s">
        <v>86</v>
      </c>
      <c r="AF54" s="3" t="s">
        <v>101</v>
      </c>
      <c r="AG54" s="3" t="s">
        <v>83</v>
      </c>
      <c r="AH54" s="3" t="s">
        <v>155</v>
      </c>
      <c r="AI54" s="3" t="s">
        <v>83</v>
      </c>
      <c r="AJ54" s="3" t="s">
        <v>2327</v>
      </c>
      <c r="AK54" s="3" t="s">
        <v>2327</v>
      </c>
      <c r="AL54" s="3" t="s">
        <v>431</v>
      </c>
      <c r="AM54" s="3" t="s">
        <v>431</v>
      </c>
      <c r="AN54" s="3" t="s">
        <v>186</v>
      </c>
      <c r="AO54" s="3" t="s">
        <v>186</v>
      </c>
      <c r="AP54" s="3" t="s">
        <v>86</v>
      </c>
      <c r="AQ54" s="3" t="s">
        <v>86</v>
      </c>
      <c r="AR54" s="3" t="s">
        <v>2665</v>
      </c>
      <c r="AS54" s="3" t="s">
        <v>2665</v>
      </c>
      <c r="AT54" s="3" t="s">
        <v>83</v>
      </c>
      <c r="AU54" s="3" t="s">
        <v>83</v>
      </c>
      <c r="AV54" s="8">
        <v>0.01</v>
      </c>
      <c r="AW54" s="8">
        <v>0.02</v>
      </c>
      <c r="AX54" s="8">
        <v>0.04</v>
      </c>
      <c r="AY54" s="8">
        <v>0.16</v>
      </c>
      <c r="AZ54" s="2"/>
    </row>
    <row r="55" spans="4:52" x14ac:dyDescent="0.2">
      <c r="D55" s="1" t="s">
        <v>3713</v>
      </c>
      <c r="E55" s="3" t="s">
        <v>76</v>
      </c>
      <c r="F55" s="3" t="s">
        <v>273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0.81944444444444453</v>
      </c>
      <c r="N55" s="3" t="s">
        <v>3714</v>
      </c>
      <c r="O55" s="2"/>
      <c r="P55" s="3" t="s">
        <v>797</v>
      </c>
      <c r="Q55" s="3" t="s">
        <v>83</v>
      </c>
      <c r="R55" s="3" t="s">
        <v>373</v>
      </c>
      <c r="S55" s="3" t="s">
        <v>83</v>
      </c>
      <c r="T55" s="3" t="s">
        <v>498</v>
      </c>
      <c r="U55" s="3" t="s">
        <v>83</v>
      </c>
      <c r="V55" s="3" t="s">
        <v>3715</v>
      </c>
      <c r="W55" s="3" t="s">
        <v>86</v>
      </c>
      <c r="X55" s="3" t="s">
        <v>3199</v>
      </c>
      <c r="Y55" s="3" t="s">
        <v>83</v>
      </c>
      <c r="Z55" s="3" t="s">
        <v>152</v>
      </c>
      <c r="AA55" s="3" t="s">
        <v>83</v>
      </c>
      <c r="AB55" s="3" t="s">
        <v>498</v>
      </c>
      <c r="AC55" s="3" t="s">
        <v>83</v>
      </c>
      <c r="AD55" s="3" t="s">
        <v>3716</v>
      </c>
      <c r="AE55" s="3" t="s">
        <v>86</v>
      </c>
      <c r="AF55" s="3" t="s">
        <v>101</v>
      </c>
      <c r="AG55" s="3" t="s">
        <v>83</v>
      </c>
      <c r="AH55" s="3" t="s">
        <v>118</v>
      </c>
      <c r="AI55" s="3" t="s">
        <v>83</v>
      </c>
      <c r="AJ55" s="3" t="s">
        <v>2656</v>
      </c>
      <c r="AK55" s="3" t="s">
        <v>2656</v>
      </c>
      <c r="AL55" s="3" t="s">
        <v>446</v>
      </c>
      <c r="AM55" s="3" t="s">
        <v>446</v>
      </c>
      <c r="AN55" s="3" t="s">
        <v>353</v>
      </c>
      <c r="AO55" s="3" t="s">
        <v>353</v>
      </c>
      <c r="AP55" s="3" t="s">
        <v>86</v>
      </c>
      <c r="AQ55" s="3" t="s">
        <v>86</v>
      </c>
      <c r="AR55" s="3" t="s">
        <v>2665</v>
      </c>
      <c r="AS55" s="3" t="s">
        <v>2665</v>
      </c>
      <c r="AT55" s="3" t="s">
        <v>83</v>
      </c>
      <c r="AU55" s="3" t="s">
        <v>83</v>
      </c>
      <c r="AV55" s="8">
        <v>0</v>
      </c>
      <c r="AW55" s="8">
        <v>0.01</v>
      </c>
      <c r="AX55" s="8">
        <v>0.03</v>
      </c>
      <c r="AY55" s="8">
        <v>0.26</v>
      </c>
      <c r="AZ55" s="2"/>
    </row>
    <row r="56" spans="4:52" x14ac:dyDescent="0.2">
      <c r="D56" s="1" t="s">
        <v>3717</v>
      </c>
      <c r="E56" s="3" t="s">
        <v>76</v>
      </c>
      <c r="F56" s="3" t="s">
        <v>3718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0.81944444444444453</v>
      </c>
      <c r="N56" s="3" t="s">
        <v>3719</v>
      </c>
      <c r="O56" s="2"/>
      <c r="P56" s="3" t="s">
        <v>1054</v>
      </c>
      <c r="Q56" s="3" t="s">
        <v>83</v>
      </c>
      <c r="R56" s="3" t="s">
        <v>490</v>
      </c>
      <c r="S56" s="3" t="s">
        <v>83</v>
      </c>
      <c r="T56" s="3" t="s">
        <v>133</v>
      </c>
      <c r="U56" s="3" t="s">
        <v>83</v>
      </c>
      <c r="V56" s="3" t="s">
        <v>3720</v>
      </c>
      <c r="W56" s="3" t="s">
        <v>86</v>
      </c>
      <c r="X56" s="3" t="s">
        <v>1129</v>
      </c>
      <c r="Y56" s="3" t="s">
        <v>83</v>
      </c>
      <c r="Z56" s="3" t="s">
        <v>490</v>
      </c>
      <c r="AA56" s="3" t="s">
        <v>83</v>
      </c>
      <c r="AB56" s="3" t="s">
        <v>133</v>
      </c>
      <c r="AC56" s="3" t="s">
        <v>83</v>
      </c>
      <c r="AD56" s="3" t="s">
        <v>3721</v>
      </c>
      <c r="AE56" s="3" t="s">
        <v>86</v>
      </c>
      <c r="AF56" s="3" t="s">
        <v>913</v>
      </c>
      <c r="AG56" s="3" t="s">
        <v>83</v>
      </c>
      <c r="AH56" s="3" t="s">
        <v>118</v>
      </c>
      <c r="AI56" s="3" t="s">
        <v>83</v>
      </c>
      <c r="AJ56" s="3" t="s">
        <v>1391</v>
      </c>
      <c r="AK56" s="3" t="s">
        <v>1391</v>
      </c>
      <c r="AL56" s="3" t="s">
        <v>694</v>
      </c>
      <c r="AM56" s="3" t="s">
        <v>694</v>
      </c>
      <c r="AN56" s="3" t="s">
        <v>133</v>
      </c>
      <c r="AO56" s="3" t="s">
        <v>133</v>
      </c>
      <c r="AP56" s="3" t="s">
        <v>86</v>
      </c>
      <c r="AQ56" s="3" t="s">
        <v>86</v>
      </c>
      <c r="AR56" s="3" t="s">
        <v>3160</v>
      </c>
      <c r="AS56" s="3" t="s">
        <v>3160</v>
      </c>
      <c r="AT56" s="3" t="s">
        <v>183</v>
      </c>
      <c r="AU56" s="3" t="s">
        <v>183</v>
      </c>
      <c r="AV56" s="8">
        <v>0.06</v>
      </c>
      <c r="AW56" s="8">
        <v>7.0000000000000007E-2</v>
      </c>
      <c r="AX56" s="8">
        <v>0.1</v>
      </c>
      <c r="AY56" s="8">
        <v>0.21</v>
      </c>
      <c r="AZ56" s="2"/>
    </row>
    <row r="57" spans="4:52" x14ac:dyDescent="0.2">
      <c r="D57" s="1" t="s">
        <v>1464</v>
      </c>
      <c r="E57" s="3" t="s">
        <v>76</v>
      </c>
      <c r="F57" s="3" t="s">
        <v>3277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0.82013888888888886</v>
      </c>
      <c r="N57" s="3" t="s">
        <v>3722</v>
      </c>
      <c r="O57" s="2"/>
      <c r="P57" s="3" t="s">
        <v>1054</v>
      </c>
      <c r="Q57" s="3" t="s">
        <v>83</v>
      </c>
      <c r="R57" s="3" t="s">
        <v>630</v>
      </c>
      <c r="S57" s="3" t="s">
        <v>83</v>
      </c>
      <c r="T57" s="3" t="s">
        <v>179</v>
      </c>
      <c r="U57" s="3" t="s">
        <v>83</v>
      </c>
      <c r="V57" s="3">
        <f>-(0.17 %)</f>
        <v>-1.7000000000000001E-3</v>
      </c>
      <c r="W57" s="3" t="s">
        <v>86</v>
      </c>
      <c r="X57" s="3" t="s">
        <v>3723</v>
      </c>
      <c r="Y57" s="3" t="s">
        <v>1356</v>
      </c>
      <c r="Z57" s="3" t="s">
        <v>630</v>
      </c>
      <c r="AA57" s="3" t="s">
        <v>1035</v>
      </c>
      <c r="AB57" s="3" t="s">
        <v>186</v>
      </c>
      <c r="AC57" s="3" t="s">
        <v>158</v>
      </c>
      <c r="AD57" s="3">
        <f>-(0.32 %)</f>
        <v>-3.2000000000000002E-3</v>
      </c>
      <c r="AE57" s="3" t="s">
        <v>3724</v>
      </c>
      <c r="AF57" s="3" t="s">
        <v>913</v>
      </c>
      <c r="AG57" s="3" t="s">
        <v>83</v>
      </c>
      <c r="AH57" s="3" t="s">
        <v>118</v>
      </c>
      <c r="AI57" s="3" t="s">
        <v>156</v>
      </c>
      <c r="AJ57" s="3" t="s">
        <v>753</v>
      </c>
      <c r="AK57" s="3" t="s">
        <v>753</v>
      </c>
      <c r="AL57" s="3" t="s">
        <v>263</v>
      </c>
      <c r="AM57" s="3" t="s">
        <v>263</v>
      </c>
      <c r="AN57" s="3" t="s">
        <v>179</v>
      </c>
      <c r="AO57" s="3" t="s">
        <v>179</v>
      </c>
      <c r="AP57" s="3" t="s">
        <v>86</v>
      </c>
      <c r="AQ57" s="3" t="s">
        <v>86</v>
      </c>
      <c r="AR57" s="3" t="s">
        <v>3160</v>
      </c>
      <c r="AS57" s="3" t="s">
        <v>3160</v>
      </c>
      <c r="AT57" s="3" t="s">
        <v>183</v>
      </c>
      <c r="AU57" s="3" t="s">
        <v>183</v>
      </c>
      <c r="AV57" s="8">
        <v>0.03</v>
      </c>
      <c r="AW57" s="8">
        <v>0.05</v>
      </c>
      <c r="AX57" s="8">
        <v>0.08</v>
      </c>
      <c r="AY57" s="8">
        <v>0.38</v>
      </c>
      <c r="AZ57" s="2"/>
    </row>
    <row r="58" spans="4:52" x14ac:dyDescent="0.2">
      <c r="D58" s="1" t="s">
        <v>317</v>
      </c>
      <c r="E58" s="3" t="s">
        <v>76</v>
      </c>
      <c r="F58" s="3" t="s">
        <v>543</v>
      </c>
      <c r="G58" s="3" t="s">
        <v>89</v>
      </c>
      <c r="H58" s="2"/>
      <c r="I58" s="2"/>
      <c r="J58" s="2"/>
      <c r="K58" s="3" t="s">
        <v>79</v>
      </c>
      <c r="L58" s="3" t="s">
        <v>80</v>
      </c>
      <c r="M58" s="6">
        <v>0.82152777777777775</v>
      </c>
      <c r="N58" s="3" t="s">
        <v>3725</v>
      </c>
      <c r="O58" s="2"/>
      <c r="P58" s="3" t="s">
        <v>481</v>
      </c>
      <c r="Q58" s="3" t="s">
        <v>1323</v>
      </c>
      <c r="R58" s="3" t="s">
        <v>333</v>
      </c>
      <c r="S58" s="3" t="s">
        <v>630</v>
      </c>
      <c r="T58" s="3" t="s">
        <v>186</v>
      </c>
      <c r="U58" s="3" t="s">
        <v>121</v>
      </c>
      <c r="V58" s="3">
        <f>-(0.36 %)</f>
        <v>-3.5999999999999999E-3</v>
      </c>
      <c r="W58" s="3" t="s">
        <v>3726</v>
      </c>
      <c r="X58" s="3" t="s">
        <v>1968</v>
      </c>
      <c r="Y58" s="3" t="s">
        <v>83</v>
      </c>
      <c r="Z58" s="3" t="s">
        <v>694</v>
      </c>
      <c r="AA58" s="3" t="s">
        <v>83</v>
      </c>
      <c r="AB58" s="3" t="s">
        <v>179</v>
      </c>
      <c r="AC58" s="3" t="s">
        <v>83</v>
      </c>
      <c r="AD58" s="3">
        <f>-(0.05 %)</f>
        <v>-5.0000000000000001E-4</v>
      </c>
      <c r="AE58" s="3" t="s">
        <v>86</v>
      </c>
      <c r="AF58" s="3" t="s">
        <v>101</v>
      </c>
      <c r="AG58" s="3" t="s">
        <v>83</v>
      </c>
      <c r="AH58" s="3" t="s">
        <v>432</v>
      </c>
      <c r="AI58" s="3" t="s">
        <v>83</v>
      </c>
      <c r="AJ58" s="3" t="s">
        <v>1254</v>
      </c>
      <c r="AK58" s="3" t="s">
        <v>1254</v>
      </c>
      <c r="AL58" s="3" t="s">
        <v>431</v>
      </c>
      <c r="AM58" s="3" t="s">
        <v>431</v>
      </c>
      <c r="AN58" s="3" t="s">
        <v>194</v>
      </c>
      <c r="AO58" s="3" t="s">
        <v>194</v>
      </c>
      <c r="AP58" s="3" t="s">
        <v>86</v>
      </c>
      <c r="AQ58" s="3" t="s">
        <v>86</v>
      </c>
      <c r="AR58" s="3" t="s">
        <v>3160</v>
      </c>
      <c r="AS58" s="3" t="s">
        <v>3160</v>
      </c>
      <c r="AT58" s="3" t="s">
        <v>139</v>
      </c>
      <c r="AU58" s="3" t="s">
        <v>139</v>
      </c>
      <c r="AV58" s="8">
        <v>0.01</v>
      </c>
      <c r="AW58" s="8">
        <v>0.01</v>
      </c>
      <c r="AX58" s="8">
        <v>0.03</v>
      </c>
      <c r="AY58" s="8">
        <v>0.16</v>
      </c>
      <c r="AZ58" s="2"/>
    </row>
    <row r="59" spans="4:52" x14ac:dyDescent="0.2">
      <c r="D59" s="1" t="s">
        <v>3727</v>
      </c>
      <c r="E59" s="3" t="s">
        <v>76</v>
      </c>
      <c r="F59" s="3" t="s">
        <v>3637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0.8222222222222223</v>
      </c>
      <c r="N59" s="3" t="s">
        <v>3728</v>
      </c>
      <c r="O59" s="2"/>
      <c r="P59" s="3" t="s">
        <v>481</v>
      </c>
      <c r="Q59" s="3" t="s">
        <v>83</v>
      </c>
      <c r="R59" s="3" t="s">
        <v>344</v>
      </c>
      <c r="S59" s="3" t="s">
        <v>83</v>
      </c>
      <c r="T59" s="3" t="s">
        <v>186</v>
      </c>
      <c r="U59" s="3" t="s">
        <v>83</v>
      </c>
      <c r="V59" s="3">
        <f>-(0.24 %)</f>
        <v>-2.3999999999999998E-3</v>
      </c>
      <c r="W59" s="3" t="s">
        <v>86</v>
      </c>
      <c r="X59" s="3" t="s">
        <v>3729</v>
      </c>
      <c r="Y59" s="3" t="s">
        <v>83</v>
      </c>
      <c r="Z59" s="3" t="s">
        <v>922</v>
      </c>
      <c r="AA59" s="3" t="s">
        <v>83</v>
      </c>
      <c r="AB59" s="3" t="s">
        <v>179</v>
      </c>
      <c r="AC59" s="3" t="s">
        <v>83</v>
      </c>
      <c r="AD59" s="3">
        <f>-(0.09 %)</f>
        <v>-8.9999999999999998E-4</v>
      </c>
      <c r="AE59" s="3" t="s">
        <v>86</v>
      </c>
      <c r="AF59" s="3" t="s">
        <v>101</v>
      </c>
      <c r="AG59" s="3" t="s">
        <v>83</v>
      </c>
      <c r="AH59" s="3" t="s">
        <v>314</v>
      </c>
      <c r="AI59" s="3" t="s">
        <v>83</v>
      </c>
      <c r="AJ59" s="3" t="s">
        <v>1374</v>
      </c>
      <c r="AK59" s="3" t="s">
        <v>1374</v>
      </c>
      <c r="AL59" s="3" t="s">
        <v>760</v>
      </c>
      <c r="AM59" s="3" t="s">
        <v>760</v>
      </c>
      <c r="AN59" s="3" t="s">
        <v>186</v>
      </c>
      <c r="AO59" s="3" t="s">
        <v>186</v>
      </c>
      <c r="AP59" s="3" t="s">
        <v>86</v>
      </c>
      <c r="AQ59" s="3" t="s">
        <v>86</v>
      </c>
      <c r="AR59" s="3" t="s">
        <v>3160</v>
      </c>
      <c r="AS59" s="3" t="s">
        <v>3160</v>
      </c>
      <c r="AT59" s="3" t="s">
        <v>107</v>
      </c>
      <c r="AU59" s="3" t="s">
        <v>107</v>
      </c>
      <c r="AV59" s="8">
        <v>0.06</v>
      </c>
      <c r="AW59" s="8">
        <v>0.09</v>
      </c>
      <c r="AX59" s="8">
        <v>0.14000000000000001</v>
      </c>
      <c r="AY59" s="8">
        <v>0.53</v>
      </c>
      <c r="AZ59" s="2"/>
    </row>
    <row r="60" spans="4:52" x14ac:dyDescent="0.2">
      <c r="D60" s="1" t="s">
        <v>805</v>
      </c>
      <c r="E60" s="3" t="s">
        <v>76</v>
      </c>
      <c r="F60" s="3" t="s">
        <v>88</v>
      </c>
      <c r="G60" s="3" t="s">
        <v>89</v>
      </c>
      <c r="H60" s="2"/>
      <c r="I60" s="2"/>
      <c r="J60" s="2"/>
      <c r="K60" s="3" t="s">
        <v>79</v>
      </c>
      <c r="L60" s="3" t="s">
        <v>80</v>
      </c>
      <c r="M60" s="6">
        <v>0.82291666666666663</v>
      </c>
      <c r="N60" s="3" t="s">
        <v>3730</v>
      </c>
      <c r="O60" s="2"/>
      <c r="P60" s="3" t="s">
        <v>481</v>
      </c>
      <c r="Q60" s="3" t="s">
        <v>83</v>
      </c>
      <c r="R60" s="3" t="s">
        <v>2628</v>
      </c>
      <c r="S60" s="3" t="s">
        <v>83</v>
      </c>
      <c r="T60" s="3" t="s">
        <v>896</v>
      </c>
      <c r="U60" s="3" t="s">
        <v>83</v>
      </c>
      <c r="V60" s="3" t="s">
        <v>3731</v>
      </c>
      <c r="W60" s="3" t="s">
        <v>86</v>
      </c>
      <c r="X60" s="3" t="s">
        <v>713</v>
      </c>
      <c r="Y60" s="3" t="s">
        <v>83</v>
      </c>
      <c r="Z60" s="3" t="s">
        <v>1085</v>
      </c>
      <c r="AA60" s="3" t="s">
        <v>83</v>
      </c>
      <c r="AB60" s="3" t="s">
        <v>896</v>
      </c>
      <c r="AC60" s="3" t="s">
        <v>83</v>
      </c>
      <c r="AD60" s="3" t="s">
        <v>3732</v>
      </c>
      <c r="AE60" s="3" t="s">
        <v>86</v>
      </c>
      <c r="AF60" s="3" t="s">
        <v>101</v>
      </c>
      <c r="AG60" s="3" t="s">
        <v>83</v>
      </c>
      <c r="AH60" s="3" t="s">
        <v>432</v>
      </c>
      <c r="AI60" s="3" t="s">
        <v>83</v>
      </c>
      <c r="AJ60" s="3" t="s">
        <v>2480</v>
      </c>
      <c r="AK60" s="3" t="s">
        <v>2480</v>
      </c>
      <c r="AL60" s="3" t="s">
        <v>326</v>
      </c>
      <c r="AM60" s="3" t="s">
        <v>326</v>
      </c>
      <c r="AN60" s="3" t="s">
        <v>605</v>
      </c>
      <c r="AO60" s="3" t="s">
        <v>605</v>
      </c>
      <c r="AP60" s="3" t="s">
        <v>86</v>
      </c>
      <c r="AQ60" s="3" t="s">
        <v>86</v>
      </c>
      <c r="AR60" s="3" t="s">
        <v>3160</v>
      </c>
      <c r="AS60" s="3" t="s">
        <v>3160</v>
      </c>
      <c r="AT60" s="3" t="s">
        <v>183</v>
      </c>
      <c r="AU60" s="3" t="s">
        <v>183</v>
      </c>
      <c r="AV60" s="8">
        <v>0.06</v>
      </c>
      <c r="AW60" s="8">
        <v>0.08</v>
      </c>
      <c r="AX60" s="8">
        <v>0.11</v>
      </c>
      <c r="AY60" s="8">
        <v>0.26</v>
      </c>
      <c r="AZ60" s="2"/>
    </row>
    <row r="61" spans="4:52" x14ac:dyDescent="0.2">
      <c r="D61" s="1" t="s">
        <v>3733</v>
      </c>
      <c r="E61" s="3" t="s">
        <v>76</v>
      </c>
      <c r="F61" s="3" t="s">
        <v>2591</v>
      </c>
      <c r="G61" s="3" t="s">
        <v>89</v>
      </c>
      <c r="H61" s="2"/>
      <c r="I61" s="2"/>
      <c r="J61" s="2"/>
      <c r="K61" s="3" t="s">
        <v>79</v>
      </c>
      <c r="L61" s="3" t="s">
        <v>80</v>
      </c>
      <c r="M61" s="6">
        <v>0.82291666666666663</v>
      </c>
      <c r="N61" s="3" t="s">
        <v>3734</v>
      </c>
      <c r="O61" s="2"/>
      <c r="P61" s="3" t="s">
        <v>222</v>
      </c>
      <c r="Q61" s="3" t="s">
        <v>83</v>
      </c>
      <c r="R61" s="3" t="s">
        <v>498</v>
      </c>
      <c r="S61" s="3" t="s">
        <v>83</v>
      </c>
      <c r="T61" s="3" t="s">
        <v>179</v>
      </c>
      <c r="U61" s="3" t="s">
        <v>83</v>
      </c>
      <c r="V61" s="3" t="s">
        <v>86</v>
      </c>
      <c r="W61" s="3" t="s">
        <v>86</v>
      </c>
      <c r="X61" s="3" t="s">
        <v>764</v>
      </c>
      <c r="Y61" s="3" t="s">
        <v>83</v>
      </c>
      <c r="Z61" s="3" t="s">
        <v>353</v>
      </c>
      <c r="AA61" s="3" t="s">
        <v>83</v>
      </c>
      <c r="AB61" s="3" t="s">
        <v>194</v>
      </c>
      <c r="AC61" s="3" t="s">
        <v>83</v>
      </c>
      <c r="AD61" s="3" t="s">
        <v>86</v>
      </c>
      <c r="AE61" s="3" t="s">
        <v>86</v>
      </c>
      <c r="AF61" s="3" t="s">
        <v>101</v>
      </c>
      <c r="AG61" s="3" t="s">
        <v>83</v>
      </c>
      <c r="AH61" s="3" t="s">
        <v>156</v>
      </c>
      <c r="AI61" s="3" t="s">
        <v>83</v>
      </c>
      <c r="AJ61" s="3" t="s">
        <v>3241</v>
      </c>
      <c r="AK61" s="3" t="s">
        <v>3241</v>
      </c>
      <c r="AL61" s="3" t="s">
        <v>504</v>
      </c>
      <c r="AM61" s="3" t="s">
        <v>504</v>
      </c>
      <c r="AN61" s="3" t="s">
        <v>179</v>
      </c>
      <c r="AO61" s="3" t="s">
        <v>179</v>
      </c>
      <c r="AP61" s="3" t="s">
        <v>86</v>
      </c>
      <c r="AQ61" s="3" t="s">
        <v>86</v>
      </c>
      <c r="AR61" s="3" t="s">
        <v>136</v>
      </c>
      <c r="AS61" s="3" t="s">
        <v>136</v>
      </c>
      <c r="AT61" s="3" t="s">
        <v>83</v>
      </c>
      <c r="AU61" s="3" t="s">
        <v>83</v>
      </c>
      <c r="AV61" s="8">
        <v>0.01</v>
      </c>
      <c r="AW61" s="8">
        <v>0.02</v>
      </c>
      <c r="AX61" s="8">
        <v>0.04</v>
      </c>
      <c r="AY61" s="8">
        <v>0.22</v>
      </c>
      <c r="AZ61" s="2"/>
    </row>
    <row r="62" spans="4:52" x14ac:dyDescent="0.2">
      <c r="D62" s="1" t="s">
        <v>830</v>
      </c>
      <c r="E62" s="3" t="s">
        <v>76</v>
      </c>
      <c r="F62" s="3" t="s">
        <v>88</v>
      </c>
      <c r="G62" s="3" t="s">
        <v>468</v>
      </c>
      <c r="H62" s="2"/>
      <c r="I62" s="2"/>
      <c r="J62" s="2"/>
      <c r="K62" s="3" t="s">
        <v>79</v>
      </c>
      <c r="L62" s="2"/>
      <c r="M62" s="6">
        <v>0.82361111111111107</v>
      </c>
      <c r="N62" s="3" t="s">
        <v>3735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4:52" x14ac:dyDescent="0.2">
      <c r="D63" s="1" t="s">
        <v>3736</v>
      </c>
      <c r="E63" s="3" t="s">
        <v>76</v>
      </c>
      <c r="F63" s="3" t="s">
        <v>3737</v>
      </c>
      <c r="G63" s="3" t="s">
        <v>89</v>
      </c>
      <c r="H63" s="2"/>
      <c r="I63" s="2"/>
      <c r="J63" s="2"/>
      <c r="K63" s="3" t="s">
        <v>79</v>
      </c>
      <c r="L63" s="3" t="s">
        <v>80</v>
      </c>
      <c r="M63" s="6">
        <v>0.82430555555555562</v>
      </c>
      <c r="N63" s="3" t="s">
        <v>3738</v>
      </c>
      <c r="O63" s="2"/>
      <c r="P63" s="3" t="s">
        <v>757</v>
      </c>
      <c r="Q63" s="3" t="s">
        <v>83</v>
      </c>
      <c r="R63" s="3" t="s">
        <v>144</v>
      </c>
      <c r="S63" s="3" t="s">
        <v>83</v>
      </c>
      <c r="T63" s="3" t="s">
        <v>115</v>
      </c>
      <c r="U63" s="3" t="s">
        <v>83</v>
      </c>
      <c r="V63" s="3" t="s">
        <v>3739</v>
      </c>
      <c r="W63" s="3" t="s">
        <v>86</v>
      </c>
      <c r="X63" s="3" t="s">
        <v>346</v>
      </c>
      <c r="Y63" s="3" t="s">
        <v>83</v>
      </c>
      <c r="Z63" s="3" t="s">
        <v>630</v>
      </c>
      <c r="AA63" s="3" t="s">
        <v>83</v>
      </c>
      <c r="AB63" s="3" t="s">
        <v>115</v>
      </c>
      <c r="AC63" s="3" t="s">
        <v>83</v>
      </c>
      <c r="AD63" s="3" t="s">
        <v>3740</v>
      </c>
      <c r="AE63" s="3" t="s">
        <v>86</v>
      </c>
      <c r="AF63" s="3" t="s">
        <v>101</v>
      </c>
      <c r="AG63" s="3" t="s">
        <v>83</v>
      </c>
      <c r="AH63" s="3" t="s">
        <v>407</v>
      </c>
      <c r="AI63" s="3" t="s">
        <v>83</v>
      </c>
      <c r="AJ63" s="3" t="s">
        <v>1121</v>
      </c>
      <c r="AK63" s="3" t="s">
        <v>1121</v>
      </c>
      <c r="AL63" s="3" t="s">
        <v>617</v>
      </c>
      <c r="AM63" s="3" t="s">
        <v>617</v>
      </c>
      <c r="AN63" s="3" t="s">
        <v>1026</v>
      </c>
      <c r="AO63" s="3" t="s">
        <v>1026</v>
      </c>
      <c r="AP63" s="3" t="s">
        <v>86</v>
      </c>
      <c r="AQ63" s="3" t="s">
        <v>86</v>
      </c>
      <c r="AR63" s="3" t="s">
        <v>2665</v>
      </c>
      <c r="AS63" s="3" t="s">
        <v>2665</v>
      </c>
      <c r="AT63" s="3" t="s">
        <v>83</v>
      </c>
      <c r="AU63" s="3" t="s">
        <v>83</v>
      </c>
      <c r="AV63" s="8">
        <v>0.01</v>
      </c>
      <c r="AW63" s="8">
        <v>0.02</v>
      </c>
      <c r="AX63" s="8">
        <v>0.03</v>
      </c>
      <c r="AY63" s="8">
        <v>0.14000000000000001</v>
      </c>
      <c r="AZ63" s="2"/>
    </row>
    <row r="64" spans="4:52" x14ac:dyDescent="0.2">
      <c r="D64" s="1" t="s">
        <v>3741</v>
      </c>
      <c r="E64" s="3" t="s">
        <v>76</v>
      </c>
      <c r="F64" s="3" t="s">
        <v>3742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0.82638888888888884</v>
      </c>
      <c r="N64" s="3" t="s">
        <v>3743</v>
      </c>
      <c r="O64" s="2"/>
      <c r="P64" s="3" t="s">
        <v>1054</v>
      </c>
      <c r="Q64" s="3" t="s">
        <v>83</v>
      </c>
      <c r="R64" s="3" t="s">
        <v>520</v>
      </c>
      <c r="S64" s="3" t="s">
        <v>83</v>
      </c>
      <c r="T64" s="3" t="s">
        <v>133</v>
      </c>
      <c r="U64" s="3" t="s">
        <v>83</v>
      </c>
      <c r="V64" s="3" t="s">
        <v>3744</v>
      </c>
      <c r="W64" s="3" t="s">
        <v>86</v>
      </c>
      <c r="X64" s="3" t="s">
        <v>2204</v>
      </c>
      <c r="Y64" s="3" t="s">
        <v>83</v>
      </c>
      <c r="Z64" s="3" t="s">
        <v>383</v>
      </c>
      <c r="AA64" s="3" t="s">
        <v>83</v>
      </c>
      <c r="AB64" s="3" t="s">
        <v>186</v>
      </c>
      <c r="AC64" s="3" t="s">
        <v>83</v>
      </c>
      <c r="AD64" s="3" t="s">
        <v>733</v>
      </c>
      <c r="AE64" s="3" t="s">
        <v>86</v>
      </c>
      <c r="AF64" s="3" t="s">
        <v>101</v>
      </c>
      <c r="AG64" s="3" t="s">
        <v>83</v>
      </c>
      <c r="AH64" s="3" t="s">
        <v>314</v>
      </c>
      <c r="AI64" s="3" t="s">
        <v>83</v>
      </c>
      <c r="AJ64" s="3" t="s">
        <v>534</v>
      </c>
      <c r="AK64" s="3" t="s">
        <v>534</v>
      </c>
      <c r="AL64" s="3" t="s">
        <v>1035</v>
      </c>
      <c r="AM64" s="3" t="s">
        <v>1035</v>
      </c>
      <c r="AN64" s="3" t="s">
        <v>133</v>
      </c>
      <c r="AO64" s="3" t="s">
        <v>133</v>
      </c>
      <c r="AP64" s="3" t="s">
        <v>86</v>
      </c>
      <c r="AQ64" s="3" t="s">
        <v>86</v>
      </c>
      <c r="AR64" s="3" t="s">
        <v>83</v>
      </c>
      <c r="AS64" s="3" t="s">
        <v>83</v>
      </c>
      <c r="AT64" s="3" t="s">
        <v>102</v>
      </c>
      <c r="AU64" s="3" t="s">
        <v>102</v>
      </c>
      <c r="AV64" s="8">
        <v>0.03</v>
      </c>
      <c r="AW64" s="8">
        <v>0.05</v>
      </c>
      <c r="AX64" s="8">
        <v>0.08</v>
      </c>
      <c r="AY64" s="8">
        <v>0.21</v>
      </c>
      <c r="AZ64" s="2"/>
    </row>
    <row r="65" spans="4:52" x14ac:dyDescent="0.2">
      <c r="D65" s="1" t="s">
        <v>3745</v>
      </c>
      <c r="E65" s="3" t="s">
        <v>76</v>
      </c>
      <c r="F65" s="3" t="s">
        <v>2150</v>
      </c>
      <c r="G65" s="3" t="s">
        <v>89</v>
      </c>
      <c r="H65" s="2"/>
      <c r="I65" s="2"/>
      <c r="J65" s="2"/>
      <c r="K65" s="3" t="s">
        <v>79</v>
      </c>
      <c r="L65" s="3" t="s">
        <v>80</v>
      </c>
      <c r="M65" s="6">
        <v>0.8340277777777777</v>
      </c>
      <c r="N65" s="3" t="s">
        <v>3746</v>
      </c>
      <c r="O65" s="2"/>
      <c r="P65" s="3" t="s">
        <v>925</v>
      </c>
      <c r="Q65" s="3" t="s">
        <v>83</v>
      </c>
      <c r="R65" s="3" t="s">
        <v>284</v>
      </c>
      <c r="S65" s="3" t="s">
        <v>83</v>
      </c>
      <c r="T65" s="3" t="s">
        <v>135</v>
      </c>
      <c r="U65" s="3" t="s">
        <v>83</v>
      </c>
      <c r="V65" s="3">
        <f>-(1.16 %)</f>
        <v>-1.1599999999999999E-2</v>
      </c>
      <c r="W65" s="3" t="s">
        <v>86</v>
      </c>
      <c r="X65" s="3" t="s">
        <v>2176</v>
      </c>
      <c r="Y65" s="3" t="s">
        <v>2610</v>
      </c>
      <c r="Z65" s="3" t="s">
        <v>415</v>
      </c>
      <c r="AA65" s="3" t="s">
        <v>380</v>
      </c>
      <c r="AB65" s="3" t="s">
        <v>426</v>
      </c>
      <c r="AC65" s="3" t="s">
        <v>392</v>
      </c>
      <c r="AD65" s="3" t="s">
        <v>3747</v>
      </c>
      <c r="AE65" s="3" t="s">
        <v>86</v>
      </c>
      <c r="AF65" s="3" t="s">
        <v>290</v>
      </c>
      <c r="AG65" s="3" t="s">
        <v>913</v>
      </c>
      <c r="AH65" s="3" t="s">
        <v>313</v>
      </c>
      <c r="AI65" s="3" t="s">
        <v>407</v>
      </c>
      <c r="AJ65" s="3" t="s">
        <v>797</v>
      </c>
      <c r="AK65" s="3" t="s">
        <v>797</v>
      </c>
      <c r="AL65" s="3" t="s">
        <v>380</v>
      </c>
      <c r="AM65" s="3" t="s">
        <v>380</v>
      </c>
      <c r="AN65" s="3" t="s">
        <v>200</v>
      </c>
      <c r="AO65" s="3" t="s">
        <v>200</v>
      </c>
      <c r="AP65" s="3" t="s">
        <v>86</v>
      </c>
      <c r="AQ65" s="3" t="s">
        <v>86</v>
      </c>
      <c r="AR65" s="3" t="s">
        <v>2665</v>
      </c>
      <c r="AS65" s="3" t="s">
        <v>2665</v>
      </c>
      <c r="AT65" s="3" t="s">
        <v>83</v>
      </c>
      <c r="AU65" s="3" t="s">
        <v>83</v>
      </c>
      <c r="AV65" s="8">
        <v>0.02</v>
      </c>
      <c r="AW65" s="8">
        <v>0.03</v>
      </c>
      <c r="AX65" s="8">
        <v>0.05</v>
      </c>
      <c r="AY65" s="8">
        <v>0.21</v>
      </c>
      <c r="AZ65" s="2"/>
    </row>
    <row r="66" spans="4:52" x14ac:dyDescent="0.2">
      <c r="D66" s="1" t="s">
        <v>3749</v>
      </c>
      <c r="E66" s="3" t="s">
        <v>76</v>
      </c>
      <c r="F66" s="3" t="s">
        <v>3750</v>
      </c>
      <c r="G66" s="3" t="s">
        <v>89</v>
      </c>
      <c r="H66" s="2"/>
      <c r="I66" s="2"/>
      <c r="J66" s="2"/>
      <c r="K66" s="3" t="s">
        <v>79</v>
      </c>
      <c r="L66" s="3" t="s">
        <v>80</v>
      </c>
      <c r="M66" s="6">
        <v>0.83611111111111114</v>
      </c>
      <c r="N66" s="3" t="s">
        <v>3751</v>
      </c>
      <c r="O66" s="2"/>
      <c r="P66" s="3" t="s">
        <v>1424</v>
      </c>
      <c r="Q66" s="3" t="s">
        <v>83</v>
      </c>
      <c r="R66" s="3" t="s">
        <v>525</v>
      </c>
      <c r="S66" s="3" t="s">
        <v>83</v>
      </c>
      <c r="T66" s="3" t="s">
        <v>186</v>
      </c>
      <c r="U66" s="3" t="s">
        <v>83</v>
      </c>
      <c r="V66" s="3" t="s">
        <v>3752</v>
      </c>
      <c r="W66" s="3" t="s">
        <v>86</v>
      </c>
      <c r="X66" s="3" t="s">
        <v>2909</v>
      </c>
      <c r="Y66" s="3" t="s">
        <v>1006</v>
      </c>
      <c r="Z66" s="3" t="s">
        <v>85</v>
      </c>
      <c r="AA66" s="3" t="s">
        <v>216</v>
      </c>
      <c r="AB66" s="3" t="s">
        <v>186</v>
      </c>
      <c r="AC66" s="3" t="s">
        <v>529</v>
      </c>
      <c r="AD66" s="3" t="s">
        <v>900</v>
      </c>
      <c r="AE66" s="3" t="s">
        <v>86</v>
      </c>
      <c r="AF66" s="3" t="s">
        <v>290</v>
      </c>
      <c r="AG66" s="3" t="s">
        <v>83</v>
      </c>
      <c r="AH66" s="3" t="s">
        <v>1592</v>
      </c>
      <c r="AI66" s="3" t="s">
        <v>407</v>
      </c>
      <c r="AJ66" s="3" t="s">
        <v>451</v>
      </c>
      <c r="AK66" s="3" t="s">
        <v>451</v>
      </c>
      <c r="AL66" s="3" t="s">
        <v>759</v>
      </c>
      <c r="AM66" s="3" t="s">
        <v>759</v>
      </c>
      <c r="AN66" s="3" t="s">
        <v>186</v>
      </c>
      <c r="AO66" s="3" t="s">
        <v>186</v>
      </c>
      <c r="AP66" s="3" t="s">
        <v>86</v>
      </c>
      <c r="AQ66" s="3" t="s">
        <v>86</v>
      </c>
      <c r="AR66" s="3" t="s">
        <v>3160</v>
      </c>
      <c r="AS66" s="3" t="s">
        <v>3160</v>
      </c>
      <c r="AT66" s="3" t="s">
        <v>313</v>
      </c>
      <c r="AU66" s="3" t="s">
        <v>313</v>
      </c>
      <c r="AV66" s="8">
        <v>0.03</v>
      </c>
      <c r="AW66" s="8">
        <v>0.04</v>
      </c>
      <c r="AX66" s="8">
        <v>0.06</v>
      </c>
      <c r="AY66" s="8">
        <v>0.27</v>
      </c>
      <c r="AZ66" s="2"/>
    </row>
    <row r="67" spans="4:52" x14ac:dyDescent="0.2">
      <c r="D67" s="1" t="s">
        <v>3279</v>
      </c>
      <c r="E67" s="3" t="s">
        <v>76</v>
      </c>
      <c r="F67" s="3" t="s">
        <v>88</v>
      </c>
      <c r="G67" s="3" t="s">
        <v>468</v>
      </c>
      <c r="H67" s="2"/>
      <c r="I67" s="2"/>
      <c r="J67" s="2"/>
      <c r="K67" s="3" t="s">
        <v>79</v>
      </c>
      <c r="L67" s="2"/>
      <c r="M67" s="6">
        <v>0.84375</v>
      </c>
      <c r="N67" s="3" t="s">
        <v>3754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4:52" x14ac:dyDescent="0.2">
      <c r="D68" s="4" t="s">
        <v>3023</v>
      </c>
      <c r="E68" s="3" t="s">
        <v>76</v>
      </c>
      <c r="F68" s="3" t="s">
        <v>3024</v>
      </c>
      <c r="G68" s="3" t="s">
        <v>89</v>
      </c>
      <c r="H68" s="2"/>
      <c r="I68" s="2"/>
      <c r="J68" s="2"/>
      <c r="K68" s="3" t="s">
        <v>79</v>
      </c>
      <c r="L68" s="3" t="s">
        <v>80</v>
      </c>
      <c r="M68" s="6">
        <v>0.84583333333333333</v>
      </c>
      <c r="N68" s="4" t="s">
        <v>3755</v>
      </c>
      <c r="O68" s="2"/>
      <c r="P68" s="3" t="s">
        <v>1498</v>
      </c>
      <c r="Q68" s="3" t="s">
        <v>2659</v>
      </c>
      <c r="R68" s="3" t="s">
        <v>271</v>
      </c>
      <c r="S68" s="3" t="s">
        <v>166</v>
      </c>
      <c r="T68" s="3" t="s">
        <v>186</v>
      </c>
      <c r="U68" s="3" t="s">
        <v>112</v>
      </c>
      <c r="V68" s="3" t="s">
        <v>3756</v>
      </c>
      <c r="W68" s="3" t="s">
        <v>1023</v>
      </c>
      <c r="X68" s="3" t="s">
        <v>2767</v>
      </c>
      <c r="Y68" s="3" t="s">
        <v>83</v>
      </c>
      <c r="Z68" s="3" t="s">
        <v>166</v>
      </c>
      <c r="AA68" s="3" t="s">
        <v>83</v>
      </c>
      <c r="AB68" s="3" t="s">
        <v>186</v>
      </c>
      <c r="AC68" s="3" t="s">
        <v>83</v>
      </c>
      <c r="AD68" s="3" t="s">
        <v>3757</v>
      </c>
      <c r="AE68" s="3" t="s">
        <v>86</v>
      </c>
      <c r="AF68" s="3" t="s">
        <v>290</v>
      </c>
      <c r="AG68" s="3" t="s">
        <v>83</v>
      </c>
      <c r="AH68" s="3" t="s">
        <v>432</v>
      </c>
      <c r="AI68" s="3" t="s">
        <v>83</v>
      </c>
      <c r="AJ68" s="3" t="s">
        <v>248</v>
      </c>
      <c r="AK68" s="3" t="s">
        <v>248</v>
      </c>
      <c r="AL68" s="3" t="s">
        <v>1257</v>
      </c>
      <c r="AM68" s="3" t="s">
        <v>1257</v>
      </c>
      <c r="AN68" s="3" t="s">
        <v>133</v>
      </c>
      <c r="AO68" s="3" t="s">
        <v>133</v>
      </c>
      <c r="AP68" s="3" t="s">
        <v>86</v>
      </c>
      <c r="AQ68" s="3" t="s">
        <v>86</v>
      </c>
      <c r="AR68" s="3" t="s">
        <v>3160</v>
      </c>
      <c r="AS68" s="3" t="s">
        <v>3160</v>
      </c>
      <c r="AT68" s="3" t="s">
        <v>313</v>
      </c>
      <c r="AU68" s="3" t="s">
        <v>313</v>
      </c>
      <c r="AV68" s="8">
        <v>0.01</v>
      </c>
      <c r="AW68" s="8">
        <v>0.01</v>
      </c>
      <c r="AX68" s="8">
        <v>0.02</v>
      </c>
      <c r="AY68" s="8">
        <v>0.05</v>
      </c>
      <c r="AZ68" s="2"/>
    </row>
    <row r="69" spans="4:52" x14ac:dyDescent="0.2">
      <c r="D69" s="1" t="s">
        <v>1503</v>
      </c>
      <c r="E69" s="3" t="s">
        <v>76</v>
      </c>
      <c r="F69" s="3" t="s">
        <v>3758</v>
      </c>
      <c r="G69" s="3" t="s">
        <v>89</v>
      </c>
      <c r="H69" s="2"/>
      <c r="I69" s="2"/>
      <c r="J69" s="2"/>
      <c r="K69" s="3" t="s">
        <v>79</v>
      </c>
      <c r="L69" s="3" t="s">
        <v>80</v>
      </c>
      <c r="M69" s="6">
        <v>0.85625000000000007</v>
      </c>
      <c r="N69" s="3" t="s">
        <v>3759</v>
      </c>
      <c r="O69" s="2"/>
      <c r="P69" s="3" t="s">
        <v>1243</v>
      </c>
      <c r="Q69" s="3" t="s">
        <v>573</v>
      </c>
      <c r="R69" s="3" t="s">
        <v>244</v>
      </c>
      <c r="S69" s="3" t="s">
        <v>908</v>
      </c>
      <c r="T69" s="3" t="s">
        <v>694</v>
      </c>
      <c r="U69" s="3" t="s">
        <v>431</v>
      </c>
      <c r="V69" s="3" t="s">
        <v>3760</v>
      </c>
      <c r="W69" s="3" t="s">
        <v>3761</v>
      </c>
      <c r="X69" s="3" t="s">
        <v>2926</v>
      </c>
      <c r="Y69" s="3" t="s">
        <v>83</v>
      </c>
      <c r="Z69" s="3" t="s">
        <v>574</v>
      </c>
      <c r="AA69" s="3" t="s">
        <v>83</v>
      </c>
      <c r="AB69" s="3" t="s">
        <v>721</v>
      </c>
      <c r="AC69" s="3" t="s">
        <v>83</v>
      </c>
      <c r="AD69" s="3" t="s">
        <v>3762</v>
      </c>
      <c r="AE69" s="3" t="s">
        <v>86</v>
      </c>
      <c r="AF69" s="3" t="s">
        <v>154</v>
      </c>
      <c r="AG69" s="3" t="s">
        <v>83</v>
      </c>
      <c r="AH69" s="3" t="s">
        <v>118</v>
      </c>
      <c r="AI69" s="3" t="s">
        <v>83</v>
      </c>
      <c r="AJ69" s="3" t="s">
        <v>82</v>
      </c>
      <c r="AK69" s="3" t="s">
        <v>82</v>
      </c>
      <c r="AL69" s="3" t="s">
        <v>2418</v>
      </c>
      <c r="AM69" s="3" t="s">
        <v>2418</v>
      </c>
      <c r="AN69" s="3" t="s">
        <v>3642</v>
      </c>
      <c r="AO69" s="3" t="s">
        <v>3642</v>
      </c>
      <c r="AP69" s="3" t="s">
        <v>86</v>
      </c>
      <c r="AQ69" s="3" t="s">
        <v>86</v>
      </c>
      <c r="AR69" s="3" t="s">
        <v>3160</v>
      </c>
      <c r="AS69" s="3" t="s">
        <v>3160</v>
      </c>
      <c r="AT69" s="3" t="s">
        <v>183</v>
      </c>
      <c r="AU69" s="3" t="s">
        <v>183</v>
      </c>
      <c r="AV69" s="8">
        <v>0.02</v>
      </c>
      <c r="AW69" s="8">
        <v>0.02</v>
      </c>
      <c r="AX69" s="8">
        <v>0.03</v>
      </c>
      <c r="AY69" s="8">
        <v>0.16</v>
      </c>
      <c r="AZ69" s="2"/>
    </row>
    <row r="70" spans="4:52" x14ac:dyDescent="0.2">
      <c r="D70" s="1" t="s">
        <v>3763</v>
      </c>
      <c r="E70" s="3" t="s">
        <v>76</v>
      </c>
      <c r="F70" s="3" t="s">
        <v>3753</v>
      </c>
      <c r="G70" s="3" t="s">
        <v>89</v>
      </c>
      <c r="H70" s="2"/>
      <c r="I70" s="2"/>
      <c r="J70" s="2"/>
      <c r="K70" s="3" t="s">
        <v>79</v>
      </c>
      <c r="L70" s="3" t="s">
        <v>80</v>
      </c>
      <c r="M70" s="6">
        <v>0.85625000000000007</v>
      </c>
      <c r="N70" s="3" t="s">
        <v>3764</v>
      </c>
      <c r="O70" s="2"/>
      <c r="P70" s="3" t="s">
        <v>987</v>
      </c>
      <c r="Q70" s="3" t="s">
        <v>261</v>
      </c>
      <c r="R70" s="3" t="s">
        <v>1530</v>
      </c>
      <c r="S70" s="3" t="s">
        <v>1542</v>
      </c>
      <c r="T70" s="3" t="s">
        <v>490</v>
      </c>
      <c r="U70" s="3" t="s">
        <v>504</v>
      </c>
      <c r="V70" s="3" t="s">
        <v>3765</v>
      </c>
      <c r="W70" s="3">
        <f>-(0.66 %)</f>
        <v>-6.6E-3</v>
      </c>
      <c r="X70" s="3" t="s">
        <v>2501</v>
      </c>
      <c r="Y70" s="3" t="s">
        <v>83</v>
      </c>
      <c r="Z70" s="3" t="s">
        <v>1069</v>
      </c>
      <c r="AA70" s="3" t="s">
        <v>1378</v>
      </c>
      <c r="AB70" s="3" t="s">
        <v>356</v>
      </c>
      <c r="AC70" s="3" t="s">
        <v>498</v>
      </c>
      <c r="AD70" s="3" t="s">
        <v>3766</v>
      </c>
      <c r="AE70" s="3" t="s">
        <v>86</v>
      </c>
      <c r="AF70" s="3" t="s">
        <v>290</v>
      </c>
      <c r="AG70" s="3" t="s">
        <v>83</v>
      </c>
      <c r="AH70" s="3" t="s">
        <v>432</v>
      </c>
      <c r="AI70" s="3" t="s">
        <v>83</v>
      </c>
      <c r="AJ70" s="3" t="s">
        <v>211</v>
      </c>
      <c r="AK70" s="3" t="s">
        <v>211</v>
      </c>
      <c r="AL70" s="3" t="s">
        <v>873</v>
      </c>
      <c r="AM70" s="3" t="s">
        <v>873</v>
      </c>
      <c r="AN70" s="3" t="s">
        <v>504</v>
      </c>
      <c r="AO70" s="3" t="s">
        <v>504</v>
      </c>
      <c r="AP70" s="3" t="s">
        <v>86</v>
      </c>
      <c r="AQ70" s="3" t="s">
        <v>86</v>
      </c>
      <c r="AR70" s="3" t="s">
        <v>3160</v>
      </c>
      <c r="AS70" s="3" t="s">
        <v>3160</v>
      </c>
      <c r="AT70" s="3" t="s">
        <v>183</v>
      </c>
      <c r="AU70" s="3" t="s">
        <v>183</v>
      </c>
      <c r="AV70" s="8">
        <v>0.11</v>
      </c>
      <c r="AW70" s="8">
        <v>0.13</v>
      </c>
      <c r="AX70" s="8">
        <v>0.15</v>
      </c>
      <c r="AY70" s="8">
        <v>0.17</v>
      </c>
      <c r="AZ70" s="2"/>
    </row>
    <row r="71" spans="4:52" x14ac:dyDescent="0.2">
      <c r="D71" s="1" t="s">
        <v>3767</v>
      </c>
      <c r="E71" s="3" t="s">
        <v>76</v>
      </c>
      <c r="F71" s="3" t="s">
        <v>3687</v>
      </c>
      <c r="G71" s="3" t="s">
        <v>78</v>
      </c>
      <c r="H71" s="2"/>
      <c r="I71" s="2"/>
      <c r="J71" s="2"/>
      <c r="K71" s="3" t="s">
        <v>79</v>
      </c>
      <c r="L71" s="3" t="s">
        <v>80</v>
      </c>
      <c r="M71" s="6">
        <v>0.85902777777777783</v>
      </c>
      <c r="N71" s="3" t="s">
        <v>3768</v>
      </c>
      <c r="O71" s="2"/>
      <c r="P71" s="3" t="s">
        <v>83</v>
      </c>
      <c r="Q71" s="3" t="s">
        <v>83</v>
      </c>
      <c r="R71" s="3" t="s">
        <v>83</v>
      </c>
      <c r="S71" s="3" t="s">
        <v>83</v>
      </c>
      <c r="T71" s="3" t="s">
        <v>83</v>
      </c>
      <c r="U71" s="3" t="s">
        <v>83</v>
      </c>
      <c r="V71" s="3" t="s">
        <v>86</v>
      </c>
      <c r="W71" s="3" t="s">
        <v>86</v>
      </c>
      <c r="X71" s="3" t="s">
        <v>83</v>
      </c>
      <c r="Y71" s="3" t="s">
        <v>83</v>
      </c>
      <c r="Z71" s="3" t="s">
        <v>83</v>
      </c>
      <c r="AA71" s="3" t="s">
        <v>83</v>
      </c>
      <c r="AB71" s="3" t="s">
        <v>83</v>
      </c>
      <c r="AC71" s="3" t="s">
        <v>83</v>
      </c>
      <c r="AD71" s="3" t="s">
        <v>86</v>
      </c>
      <c r="AE71" s="3" t="s">
        <v>86</v>
      </c>
      <c r="AF71" s="3" t="s">
        <v>83</v>
      </c>
      <c r="AG71" s="3" t="s">
        <v>83</v>
      </c>
      <c r="AH71" s="3" t="s">
        <v>83</v>
      </c>
      <c r="AI71" s="3" t="s">
        <v>83</v>
      </c>
      <c r="AJ71" s="3" t="s">
        <v>621</v>
      </c>
      <c r="AK71" s="3" t="s">
        <v>621</v>
      </c>
      <c r="AL71" s="3" t="s">
        <v>1409</v>
      </c>
      <c r="AM71" s="3" t="s">
        <v>1409</v>
      </c>
      <c r="AN71" s="3" t="s">
        <v>135</v>
      </c>
      <c r="AO71" s="3" t="s">
        <v>135</v>
      </c>
      <c r="AP71" s="3" t="s">
        <v>86</v>
      </c>
      <c r="AQ71" s="3" t="s">
        <v>86</v>
      </c>
      <c r="AR71" s="3" t="s">
        <v>3160</v>
      </c>
      <c r="AS71" s="3" t="s">
        <v>3160</v>
      </c>
      <c r="AT71" s="3" t="s">
        <v>183</v>
      </c>
      <c r="AU71" s="3" t="s">
        <v>183</v>
      </c>
      <c r="AV71" s="8">
        <v>0.01</v>
      </c>
      <c r="AW71" s="8">
        <v>0.01</v>
      </c>
      <c r="AX71" s="8">
        <v>0.02</v>
      </c>
      <c r="AY71" s="8">
        <v>0.03</v>
      </c>
      <c r="AZ71" s="2"/>
    </row>
    <row r="72" spans="4:52" x14ac:dyDescent="0.2">
      <c r="D72" s="1" t="s">
        <v>1380</v>
      </c>
      <c r="E72" s="3" t="s">
        <v>76</v>
      </c>
      <c r="F72" s="3" t="s">
        <v>3769</v>
      </c>
      <c r="G72" s="3" t="s">
        <v>89</v>
      </c>
      <c r="H72" s="2"/>
      <c r="I72" s="2"/>
      <c r="J72" s="2"/>
      <c r="K72" s="3" t="s">
        <v>79</v>
      </c>
      <c r="L72" s="3" t="s">
        <v>80</v>
      </c>
      <c r="M72" s="6">
        <v>0.86388888888888893</v>
      </c>
      <c r="N72" s="3" t="s">
        <v>3770</v>
      </c>
      <c r="O72" s="2"/>
      <c r="P72" s="3" t="s">
        <v>195</v>
      </c>
      <c r="Q72" s="3" t="s">
        <v>371</v>
      </c>
      <c r="R72" s="3" t="s">
        <v>1259</v>
      </c>
      <c r="S72" s="3" t="s">
        <v>1270</v>
      </c>
      <c r="T72" s="3" t="s">
        <v>529</v>
      </c>
      <c r="U72" s="3" t="s">
        <v>347</v>
      </c>
      <c r="V72" s="3" t="s">
        <v>3771</v>
      </c>
      <c r="W72" s="3" t="s">
        <v>3772</v>
      </c>
      <c r="X72" s="3" t="s">
        <v>824</v>
      </c>
      <c r="Y72" s="3" t="s">
        <v>83</v>
      </c>
      <c r="Z72" s="3" t="s">
        <v>120</v>
      </c>
      <c r="AA72" s="3" t="s">
        <v>3773</v>
      </c>
      <c r="AB72" s="3" t="s">
        <v>347</v>
      </c>
      <c r="AC72" s="3" t="s">
        <v>2947</v>
      </c>
      <c r="AD72" s="3" t="s">
        <v>3774</v>
      </c>
      <c r="AE72" s="3" t="s">
        <v>3775</v>
      </c>
      <c r="AF72" s="3" t="s">
        <v>101</v>
      </c>
      <c r="AG72" s="3" t="s">
        <v>83</v>
      </c>
      <c r="AH72" s="3" t="s">
        <v>118</v>
      </c>
      <c r="AI72" s="3" t="s">
        <v>83</v>
      </c>
      <c r="AJ72" s="3" t="s">
        <v>341</v>
      </c>
      <c r="AK72" s="3" t="s">
        <v>341</v>
      </c>
      <c r="AL72" s="3" t="s">
        <v>909</v>
      </c>
      <c r="AM72" s="3" t="s">
        <v>909</v>
      </c>
      <c r="AN72" s="3" t="s">
        <v>146</v>
      </c>
      <c r="AO72" s="3" t="s">
        <v>146</v>
      </c>
      <c r="AP72" s="3" t="s">
        <v>86</v>
      </c>
      <c r="AQ72" s="3" t="s">
        <v>86</v>
      </c>
      <c r="AR72" s="3" t="s">
        <v>3160</v>
      </c>
      <c r="AS72" s="3" t="s">
        <v>3160</v>
      </c>
      <c r="AT72" s="3" t="s">
        <v>313</v>
      </c>
      <c r="AU72" s="3" t="s">
        <v>313</v>
      </c>
      <c r="AV72" s="8">
        <v>0.02</v>
      </c>
      <c r="AW72" s="8">
        <v>0.03</v>
      </c>
      <c r="AX72" s="8">
        <v>0.06</v>
      </c>
      <c r="AY72" s="8">
        <v>0.18</v>
      </c>
      <c r="AZ72" s="2"/>
    </row>
    <row r="73" spans="4:52" x14ac:dyDescent="0.2">
      <c r="D73" s="1" t="s">
        <v>3777</v>
      </c>
      <c r="E73" s="3" t="s">
        <v>920</v>
      </c>
      <c r="F73" s="3" t="s">
        <v>1465</v>
      </c>
      <c r="G73" s="3" t="s">
        <v>89</v>
      </c>
      <c r="H73" s="2"/>
      <c r="I73" s="2"/>
      <c r="J73" s="2"/>
      <c r="K73" s="3" t="s">
        <v>79</v>
      </c>
      <c r="L73" s="3" t="s">
        <v>80</v>
      </c>
      <c r="M73" s="6">
        <v>0.87777777777777777</v>
      </c>
      <c r="N73" s="3" t="s">
        <v>3778</v>
      </c>
      <c r="O73" s="2"/>
      <c r="P73" s="3" t="s">
        <v>83</v>
      </c>
      <c r="Q73" s="3" t="s">
        <v>83</v>
      </c>
      <c r="R73" s="3" t="s">
        <v>83</v>
      </c>
      <c r="S73" s="3" t="s">
        <v>83</v>
      </c>
      <c r="T73" s="3" t="s">
        <v>83</v>
      </c>
      <c r="U73" s="3" t="s">
        <v>83</v>
      </c>
      <c r="V73" s="3" t="s">
        <v>86</v>
      </c>
      <c r="W73" s="3" t="s">
        <v>86</v>
      </c>
      <c r="X73" s="3" t="s">
        <v>679</v>
      </c>
      <c r="Y73" s="3" t="s">
        <v>83</v>
      </c>
      <c r="Z73" s="3" t="s">
        <v>609</v>
      </c>
      <c r="AA73" s="3" t="s">
        <v>83</v>
      </c>
      <c r="AB73" s="3" t="s">
        <v>420</v>
      </c>
      <c r="AC73" s="3" t="s">
        <v>83</v>
      </c>
      <c r="AD73" s="3" t="s">
        <v>86</v>
      </c>
      <c r="AE73" s="3" t="s">
        <v>86</v>
      </c>
      <c r="AF73" s="3" t="s">
        <v>101</v>
      </c>
      <c r="AG73" s="3" t="s">
        <v>83</v>
      </c>
      <c r="AH73" s="3" t="s">
        <v>155</v>
      </c>
      <c r="AI73" s="3" t="s">
        <v>83</v>
      </c>
      <c r="AJ73" s="3" t="s">
        <v>2480</v>
      </c>
      <c r="AK73" s="3" t="s">
        <v>2480</v>
      </c>
      <c r="AL73" s="3" t="s">
        <v>441</v>
      </c>
      <c r="AM73" s="3" t="s">
        <v>441</v>
      </c>
      <c r="AN73" s="3" t="s">
        <v>426</v>
      </c>
      <c r="AO73" s="3" t="s">
        <v>426</v>
      </c>
      <c r="AP73" s="3" t="s">
        <v>86</v>
      </c>
      <c r="AQ73" s="3" t="s">
        <v>86</v>
      </c>
      <c r="AR73" s="3" t="s">
        <v>3160</v>
      </c>
      <c r="AS73" s="3" t="s">
        <v>3160</v>
      </c>
      <c r="AT73" s="3" t="s">
        <v>1334</v>
      </c>
      <c r="AU73" s="3" t="s">
        <v>1334</v>
      </c>
      <c r="AV73" s="8">
        <v>0</v>
      </c>
      <c r="AW73" s="8">
        <v>0.01</v>
      </c>
      <c r="AX73" s="8">
        <v>0.02</v>
      </c>
      <c r="AY73" s="8">
        <v>0.03</v>
      </c>
      <c r="AZ73" s="2"/>
    </row>
    <row r="74" spans="4:52" x14ac:dyDescent="0.2">
      <c r="D74" s="1" t="s">
        <v>3779</v>
      </c>
      <c r="E74" s="3" t="s">
        <v>76</v>
      </c>
      <c r="F74" s="3" t="s">
        <v>1306</v>
      </c>
      <c r="G74" s="3" t="s">
        <v>89</v>
      </c>
      <c r="H74" s="2"/>
      <c r="I74" s="2"/>
      <c r="J74" s="2"/>
      <c r="K74" s="3" t="s">
        <v>79</v>
      </c>
      <c r="L74" s="3" t="s">
        <v>80</v>
      </c>
      <c r="M74" s="6">
        <v>0.8979166666666667</v>
      </c>
      <c r="N74" s="3" t="s">
        <v>3780</v>
      </c>
      <c r="O74" s="2"/>
      <c r="P74" s="3" t="s">
        <v>1424</v>
      </c>
      <c r="Q74" s="3" t="s">
        <v>355</v>
      </c>
      <c r="R74" s="3" t="s">
        <v>192</v>
      </c>
      <c r="S74" s="3" t="s">
        <v>703</v>
      </c>
      <c r="T74" s="3" t="s">
        <v>179</v>
      </c>
      <c r="U74" s="3" t="s">
        <v>186</v>
      </c>
      <c r="V74" s="3" t="s">
        <v>86</v>
      </c>
      <c r="W74" s="3" t="s">
        <v>86</v>
      </c>
      <c r="X74" s="3" t="s">
        <v>2452</v>
      </c>
      <c r="Y74" s="3" t="s">
        <v>83</v>
      </c>
      <c r="Z74" s="3" t="s">
        <v>192</v>
      </c>
      <c r="AA74" s="3" t="s">
        <v>83</v>
      </c>
      <c r="AB74" s="3" t="s">
        <v>179</v>
      </c>
      <c r="AC74" s="3" t="s">
        <v>83</v>
      </c>
      <c r="AD74" s="3">
        <f>-(0.32 %)</f>
        <v>-3.2000000000000002E-3</v>
      </c>
      <c r="AE74" s="3" t="s">
        <v>86</v>
      </c>
      <c r="AF74" s="3" t="s">
        <v>101</v>
      </c>
      <c r="AG74" s="3" t="s">
        <v>83</v>
      </c>
      <c r="AH74" s="3" t="s">
        <v>118</v>
      </c>
      <c r="AI74" s="3" t="s">
        <v>83</v>
      </c>
      <c r="AJ74" s="3" t="s">
        <v>83</v>
      </c>
      <c r="AK74" s="3" t="s">
        <v>83</v>
      </c>
      <c r="AL74" s="3" t="s">
        <v>83</v>
      </c>
      <c r="AM74" s="3" t="s">
        <v>83</v>
      </c>
      <c r="AN74" s="3" t="s">
        <v>83</v>
      </c>
      <c r="AO74" s="3" t="s">
        <v>83</v>
      </c>
      <c r="AP74" s="3" t="s">
        <v>86</v>
      </c>
      <c r="AQ74" s="3" t="s">
        <v>86</v>
      </c>
      <c r="AR74" s="3" t="s">
        <v>83</v>
      </c>
      <c r="AS74" s="3" t="s">
        <v>83</v>
      </c>
      <c r="AT74" s="3" t="s">
        <v>83</v>
      </c>
      <c r="AU74" s="3" t="s">
        <v>83</v>
      </c>
      <c r="AV74" s="8">
        <v>0</v>
      </c>
      <c r="AW74" s="8">
        <v>0.01</v>
      </c>
      <c r="AX74" s="8">
        <v>0.02</v>
      </c>
      <c r="AY74" s="8">
        <v>0.16</v>
      </c>
      <c r="AZ74" s="2"/>
    </row>
  </sheetData>
  <mergeCells count="1">
    <mergeCell ref="A3:B3"/>
  </mergeCells>
  <conditionalFormatting sqref="D1:D1048576">
    <cfRule type="duplicateValues" dxfId="3" priority="1"/>
  </conditionalFormatting>
  <hyperlinks>
    <hyperlink ref="F2" r:id="rId1" display="mailto:genorthix@yahoo.com" xr:uid="{8A50A4A2-467F-5546-8C35-E90562B5D708}"/>
    <hyperlink ref="D28" r:id="rId2" display="mailto:long12short4@gmail.com" xr:uid="{F9E07C99-BE4A-FA45-BDB0-51FD6D49CD93}"/>
    <hyperlink ref="N28" r:id="rId3" display="mailto:long12short4@gmail.com" xr:uid="{E380A69C-3813-1A4D-A592-677090A1080D}"/>
    <hyperlink ref="D68" r:id="rId4" display="mailto:jurinasmida1985@gmail.com" xr:uid="{6DB19670-09F5-AB4C-AD13-E6EE3B0B0142}"/>
    <hyperlink ref="N68" r:id="rId5" display="mailto:jurinasmida1985@gmail.com" xr:uid="{402EB9A5-3836-0D48-877A-32EE06FB0789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A82B-7063-3348-B338-BF5BB102C0E4}">
  <dimension ref="A1:AZ47"/>
  <sheetViews>
    <sheetView workbookViewId="0">
      <selection activeCell="A3" sqref="A3:B5"/>
    </sheetView>
  </sheetViews>
  <sheetFormatPr baseColWidth="10" defaultRowHeight="16" x14ac:dyDescent="0.2"/>
  <cols>
    <col min="4" max="4" width="29.83203125" bestFit="1" customWidth="1"/>
    <col min="5" max="5" width="36.33203125" bestFit="1" customWidth="1"/>
    <col min="6" max="6" width="21" bestFit="1" customWidth="1"/>
    <col min="7" max="7" width="11.5" bestFit="1" customWidth="1"/>
    <col min="8" max="8" width="15" bestFit="1" customWidth="1"/>
    <col min="9" max="9" width="12.1640625" bestFit="1" customWidth="1"/>
    <col min="10" max="10" width="11.332031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44216.802777777775</v>
      </c>
      <c r="J2" s="6">
        <v>0.90555555555555556</v>
      </c>
      <c r="K2" s="7">
        <v>0.10295138888888888</v>
      </c>
      <c r="L2" s="3">
        <v>54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3526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3525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43</v>
      </c>
      <c r="D5" s="1" t="s">
        <v>673</v>
      </c>
      <c r="E5" s="3" t="s">
        <v>76</v>
      </c>
      <c r="F5" s="3" t="s">
        <v>674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0.8027777777777777</v>
      </c>
      <c r="N5" s="3" t="s">
        <v>3383</v>
      </c>
      <c r="O5" s="2"/>
      <c r="P5" s="3" t="s">
        <v>1243</v>
      </c>
      <c r="Q5" s="3" t="s">
        <v>566</v>
      </c>
      <c r="R5" s="3" t="s">
        <v>132</v>
      </c>
      <c r="S5" s="3" t="s">
        <v>132</v>
      </c>
      <c r="T5" s="3" t="s">
        <v>186</v>
      </c>
      <c r="U5" s="3" t="s">
        <v>133</v>
      </c>
      <c r="V5" s="3">
        <f>-(0.12 %)</f>
        <v>-1.1999999999999999E-3</v>
      </c>
      <c r="W5" s="3" t="s">
        <v>86</v>
      </c>
      <c r="X5" s="3" t="s">
        <v>993</v>
      </c>
      <c r="Y5" s="3" t="s">
        <v>83</v>
      </c>
      <c r="Z5" s="3" t="s">
        <v>132</v>
      </c>
      <c r="AA5" s="3" t="s">
        <v>83</v>
      </c>
      <c r="AB5" s="3" t="s">
        <v>186</v>
      </c>
      <c r="AC5" s="3" t="s">
        <v>83</v>
      </c>
      <c r="AD5" s="3">
        <f>-(0.09 %)</f>
        <v>-8.9999999999999998E-4</v>
      </c>
      <c r="AE5" s="3" t="s">
        <v>86</v>
      </c>
      <c r="AF5" s="3" t="s">
        <v>117</v>
      </c>
      <c r="AG5" s="3" t="s">
        <v>83</v>
      </c>
      <c r="AH5" s="3" t="s">
        <v>118</v>
      </c>
      <c r="AI5" s="3" t="s">
        <v>83</v>
      </c>
      <c r="AJ5" s="3" t="s">
        <v>296</v>
      </c>
      <c r="AK5" s="3" t="s">
        <v>296</v>
      </c>
      <c r="AL5" s="3" t="s">
        <v>132</v>
      </c>
      <c r="AM5" s="3" t="s">
        <v>132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3384</v>
      </c>
      <c r="AS5" s="3" t="s">
        <v>3384</v>
      </c>
      <c r="AT5" s="3" t="s">
        <v>519</v>
      </c>
      <c r="AU5" s="3" t="s">
        <v>519</v>
      </c>
      <c r="AV5" s="8">
        <v>0</v>
      </c>
      <c r="AW5" s="8">
        <v>0</v>
      </c>
      <c r="AX5" s="8">
        <v>0.02</v>
      </c>
      <c r="AY5" s="8">
        <v>0.23</v>
      </c>
      <c r="AZ5" s="2"/>
    </row>
    <row r="6" spans="1:52" x14ac:dyDescent="0.2">
      <c r="D6" s="1" t="s">
        <v>2160</v>
      </c>
      <c r="E6" s="3" t="s">
        <v>76</v>
      </c>
      <c r="F6" s="3" t="s">
        <v>2161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0.8041666666666667</v>
      </c>
      <c r="N6" s="3" t="s">
        <v>3385</v>
      </c>
      <c r="O6" s="2"/>
      <c r="P6" s="3" t="s">
        <v>1106</v>
      </c>
      <c r="Q6" s="3" t="s">
        <v>83</v>
      </c>
      <c r="R6" s="3" t="s">
        <v>574</v>
      </c>
      <c r="S6" s="3" t="s">
        <v>83</v>
      </c>
      <c r="T6" s="3" t="s">
        <v>392</v>
      </c>
      <c r="U6" s="3" t="s">
        <v>83</v>
      </c>
      <c r="V6" s="3" t="s">
        <v>3386</v>
      </c>
      <c r="W6" s="3" t="s">
        <v>86</v>
      </c>
      <c r="X6" s="3" t="s">
        <v>2654</v>
      </c>
      <c r="Y6" s="3" t="s">
        <v>83</v>
      </c>
      <c r="Z6" s="3" t="s">
        <v>281</v>
      </c>
      <c r="AA6" s="3" t="s">
        <v>83</v>
      </c>
      <c r="AB6" s="3" t="s">
        <v>347</v>
      </c>
      <c r="AC6" s="3" t="s">
        <v>83</v>
      </c>
      <c r="AD6" s="3" t="s">
        <v>3387</v>
      </c>
      <c r="AE6" s="3" t="s">
        <v>86</v>
      </c>
      <c r="AF6" s="3" t="s">
        <v>83</v>
      </c>
      <c r="AG6" s="3" t="s">
        <v>83</v>
      </c>
      <c r="AH6" s="3" t="s">
        <v>118</v>
      </c>
      <c r="AI6" s="3" t="s">
        <v>83</v>
      </c>
      <c r="AJ6" s="3" t="s">
        <v>1163</v>
      </c>
      <c r="AK6" s="3" t="s">
        <v>1163</v>
      </c>
      <c r="AL6" s="3" t="s">
        <v>677</v>
      </c>
      <c r="AM6" s="3" t="s">
        <v>677</v>
      </c>
      <c r="AN6" s="3" t="s">
        <v>529</v>
      </c>
      <c r="AO6" s="3" t="s">
        <v>529</v>
      </c>
      <c r="AP6" s="3" t="s">
        <v>86</v>
      </c>
      <c r="AQ6" s="3" t="s">
        <v>86</v>
      </c>
      <c r="AR6" s="3" t="s">
        <v>3384</v>
      </c>
      <c r="AS6" s="3" t="s">
        <v>3384</v>
      </c>
      <c r="AT6" s="3" t="s">
        <v>519</v>
      </c>
      <c r="AU6" s="3" t="s">
        <v>519</v>
      </c>
      <c r="AV6" s="8">
        <v>0.01</v>
      </c>
      <c r="AW6" s="8">
        <v>0.03</v>
      </c>
      <c r="AX6" s="8">
        <v>0.06</v>
      </c>
      <c r="AY6" s="8">
        <v>0.32</v>
      </c>
      <c r="AZ6" s="2"/>
    </row>
    <row r="7" spans="1:52" x14ac:dyDescent="0.2">
      <c r="D7" s="1" t="s">
        <v>409</v>
      </c>
      <c r="E7" s="3" t="s">
        <v>76</v>
      </c>
      <c r="F7" s="3" t="s">
        <v>410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0.80625000000000002</v>
      </c>
      <c r="N7" s="3" t="s">
        <v>3388</v>
      </c>
      <c r="O7" s="2"/>
      <c r="P7" s="3" t="s">
        <v>438</v>
      </c>
      <c r="Q7" s="3" t="s">
        <v>83</v>
      </c>
      <c r="R7" s="3" t="s">
        <v>146</v>
      </c>
      <c r="S7" s="3" t="s">
        <v>83</v>
      </c>
      <c r="T7" s="3" t="s">
        <v>112</v>
      </c>
      <c r="U7" s="3" t="s">
        <v>83</v>
      </c>
      <c r="V7" s="3" t="s">
        <v>3389</v>
      </c>
      <c r="W7" s="3" t="s">
        <v>86</v>
      </c>
      <c r="X7" s="3" t="s">
        <v>2984</v>
      </c>
      <c r="Y7" s="3" t="s">
        <v>83</v>
      </c>
      <c r="Z7" s="3" t="s">
        <v>441</v>
      </c>
      <c r="AA7" s="3" t="s">
        <v>83</v>
      </c>
      <c r="AB7" s="3" t="s">
        <v>112</v>
      </c>
      <c r="AC7" s="3" t="s">
        <v>83</v>
      </c>
      <c r="AD7" s="3" t="s">
        <v>86</v>
      </c>
      <c r="AE7" s="3" t="s">
        <v>86</v>
      </c>
      <c r="AF7" s="3" t="s">
        <v>290</v>
      </c>
      <c r="AG7" s="3" t="s">
        <v>83</v>
      </c>
      <c r="AH7" s="3" t="s">
        <v>314</v>
      </c>
      <c r="AI7" s="3" t="s">
        <v>83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0.03</v>
      </c>
      <c r="AW7" s="8">
        <v>0.03</v>
      </c>
      <c r="AX7" s="8">
        <v>0.04</v>
      </c>
      <c r="AY7" s="8">
        <v>0.22</v>
      </c>
      <c r="AZ7" s="2"/>
    </row>
    <row r="8" spans="1:52" x14ac:dyDescent="0.2">
      <c r="D8" s="1" t="s">
        <v>3030</v>
      </c>
      <c r="E8" s="3" t="s">
        <v>76</v>
      </c>
      <c r="F8" s="3" t="s">
        <v>1235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0.80694444444444446</v>
      </c>
      <c r="N8" s="3" t="s">
        <v>3390</v>
      </c>
      <c r="O8" s="2"/>
      <c r="P8" s="3" t="s">
        <v>949</v>
      </c>
      <c r="Q8" s="3" t="s">
        <v>615</v>
      </c>
      <c r="R8" s="3" t="s">
        <v>525</v>
      </c>
      <c r="S8" s="3" t="s">
        <v>721</v>
      </c>
      <c r="T8" s="3" t="s">
        <v>392</v>
      </c>
      <c r="U8" s="3" t="s">
        <v>347</v>
      </c>
      <c r="V8" s="3" t="s">
        <v>3391</v>
      </c>
      <c r="W8" s="3" t="s">
        <v>2287</v>
      </c>
      <c r="X8" s="3" t="s">
        <v>3392</v>
      </c>
      <c r="Y8" s="3" t="s">
        <v>83</v>
      </c>
      <c r="Z8" s="3" t="s">
        <v>759</v>
      </c>
      <c r="AA8" s="3" t="s">
        <v>83</v>
      </c>
      <c r="AB8" s="3" t="s">
        <v>347</v>
      </c>
      <c r="AC8" s="3" t="s">
        <v>83</v>
      </c>
      <c r="AD8" s="3" t="s">
        <v>3393</v>
      </c>
      <c r="AE8" s="3" t="s">
        <v>86</v>
      </c>
      <c r="AF8" s="3" t="s">
        <v>101</v>
      </c>
      <c r="AG8" s="3" t="s">
        <v>83</v>
      </c>
      <c r="AH8" s="3" t="s">
        <v>393</v>
      </c>
      <c r="AI8" s="3" t="s">
        <v>83</v>
      </c>
      <c r="AJ8" s="3" t="s">
        <v>211</v>
      </c>
      <c r="AK8" s="3" t="s">
        <v>211</v>
      </c>
      <c r="AL8" s="3" t="s">
        <v>525</v>
      </c>
      <c r="AM8" s="3" t="s">
        <v>525</v>
      </c>
      <c r="AN8" s="3" t="s">
        <v>347</v>
      </c>
      <c r="AO8" s="3" t="s">
        <v>347</v>
      </c>
      <c r="AP8" s="3" t="s">
        <v>86</v>
      </c>
      <c r="AQ8" s="3" t="s">
        <v>86</v>
      </c>
      <c r="AR8" s="3" t="s">
        <v>3384</v>
      </c>
      <c r="AS8" s="3" t="s">
        <v>3384</v>
      </c>
      <c r="AT8" s="3" t="s">
        <v>519</v>
      </c>
      <c r="AU8" s="3" t="s">
        <v>519</v>
      </c>
      <c r="AV8" s="8">
        <v>0.1</v>
      </c>
      <c r="AW8" s="8">
        <v>0.12</v>
      </c>
      <c r="AX8" s="8">
        <v>0.14000000000000001</v>
      </c>
      <c r="AY8" s="8">
        <v>0.38</v>
      </c>
      <c r="AZ8" s="2"/>
    </row>
    <row r="9" spans="1:52" x14ac:dyDescent="0.2">
      <c r="D9" s="1" t="s">
        <v>1174</v>
      </c>
      <c r="E9" s="3" t="s">
        <v>76</v>
      </c>
      <c r="F9" s="3" t="s">
        <v>1175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0.80694444444444446</v>
      </c>
      <c r="N9" s="3" t="s">
        <v>3394</v>
      </c>
      <c r="O9" s="2"/>
      <c r="P9" s="3" t="s">
        <v>1106</v>
      </c>
      <c r="Q9" s="3" t="s">
        <v>83</v>
      </c>
      <c r="R9" s="3" t="s">
        <v>284</v>
      </c>
      <c r="S9" s="3" t="s">
        <v>83</v>
      </c>
      <c r="T9" s="3" t="s">
        <v>133</v>
      </c>
      <c r="U9" s="3" t="s">
        <v>83</v>
      </c>
      <c r="V9" s="3" t="s">
        <v>3395</v>
      </c>
      <c r="W9" s="3" t="s">
        <v>86</v>
      </c>
      <c r="X9" s="3" t="s">
        <v>1374</v>
      </c>
      <c r="Y9" s="3" t="s">
        <v>83</v>
      </c>
      <c r="Z9" s="3" t="s">
        <v>284</v>
      </c>
      <c r="AA9" s="3" t="s">
        <v>83</v>
      </c>
      <c r="AB9" s="3" t="s">
        <v>186</v>
      </c>
      <c r="AC9" s="3" t="s">
        <v>83</v>
      </c>
      <c r="AD9" s="3" t="s">
        <v>3396</v>
      </c>
      <c r="AE9" s="3" t="s">
        <v>86</v>
      </c>
      <c r="AF9" s="3" t="s">
        <v>1225</v>
      </c>
      <c r="AG9" s="3" t="s">
        <v>83</v>
      </c>
      <c r="AH9" s="3" t="s">
        <v>432</v>
      </c>
      <c r="AI9" s="3" t="s">
        <v>83</v>
      </c>
      <c r="AJ9" s="3" t="s">
        <v>1057</v>
      </c>
      <c r="AK9" s="3" t="s">
        <v>1057</v>
      </c>
      <c r="AL9" s="3" t="s">
        <v>343</v>
      </c>
      <c r="AM9" s="3" t="s">
        <v>343</v>
      </c>
      <c r="AN9" s="3" t="s">
        <v>112</v>
      </c>
      <c r="AO9" s="3" t="s">
        <v>112</v>
      </c>
      <c r="AP9" s="3" t="s">
        <v>86</v>
      </c>
      <c r="AQ9" s="3" t="s">
        <v>86</v>
      </c>
      <c r="AR9" s="3" t="s">
        <v>3384</v>
      </c>
      <c r="AS9" s="3" t="s">
        <v>3384</v>
      </c>
      <c r="AT9" s="3" t="s">
        <v>519</v>
      </c>
      <c r="AU9" s="3" t="s">
        <v>519</v>
      </c>
      <c r="AV9" s="8">
        <v>0.08</v>
      </c>
      <c r="AW9" s="8">
        <v>0.1</v>
      </c>
      <c r="AX9" s="8">
        <v>0.14000000000000001</v>
      </c>
      <c r="AY9" s="8">
        <v>0.48</v>
      </c>
      <c r="AZ9" s="2"/>
    </row>
    <row r="10" spans="1:52" x14ac:dyDescent="0.2">
      <c r="D10" s="1" t="s">
        <v>3397</v>
      </c>
      <c r="E10" s="3" t="s">
        <v>76</v>
      </c>
      <c r="F10" s="3" t="s">
        <v>3398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0.80694444444444446</v>
      </c>
      <c r="N10" s="3" t="s">
        <v>3399</v>
      </c>
      <c r="O10" s="2"/>
      <c r="P10" s="3" t="s">
        <v>949</v>
      </c>
      <c r="Q10" s="3" t="s">
        <v>143</v>
      </c>
      <c r="R10" s="3" t="s">
        <v>151</v>
      </c>
      <c r="S10" s="3" t="s">
        <v>135</v>
      </c>
      <c r="T10" s="3" t="s">
        <v>186</v>
      </c>
      <c r="U10" s="3" t="s">
        <v>186</v>
      </c>
      <c r="V10" s="3">
        <f>-(0.23 %)</f>
        <v>-2.3E-3</v>
      </c>
      <c r="W10" s="3" t="s">
        <v>3400</v>
      </c>
      <c r="X10" s="3" t="s">
        <v>3401</v>
      </c>
      <c r="Y10" s="3" t="s">
        <v>2863</v>
      </c>
      <c r="Z10" s="3" t="s">
        <v>158</v>
      </c>
      <c r="AA10" s="3" t="s">
        <v>516</v>
      </c>
      <c r="AB10" s="3" t="s">
        <v>179</v>
      </c>
      <c r="AC10" s="3" t="s">
        <v>347</v>
      </c>
      <c r="AD10" s="3">
        <f>-(0.03 %)</f>
        <v>-2.9999999999999997E-4</v>
      </c>
      <c r="AE10" s="3" t="s">
        <v>86</v>
      </c>
      <c r="AF10" s="3" t="s">
        <v>83</v>
      </c>
      <c r="AG10" s="3" t="s">
        <v>290</v>
      </c>
      <c r="AH10" s="3" t="s">
        <v>155</v>
      </c>
      <c r="AI10" s="3" t="s">
        <v>559</v>
      </c>
      <c r="AJ10" s="3" t="s">
        <v>1545</v>
      </c>
      <c r="AK10" s="3" t="s">
        <v>1545</v>
      </c>
      <c r="AL10" s="3" t="s">
        <v>132</v>
      </c>
      <c r="AM10" s="3" t="s">
        <v>132</v>
      </c>
      <c r="AN10" s="3" t="s">
        <v>186</v>
      </c>
      <c r="AO10" s="3" t="s">
        <v>186</v>
      </c>
      <c r="AP10" s="3" t="s">
        <v>86</v>
      </c>
      <c r="AQ10" s="3" t="s">
        <v>86</v>
      </c>
      <c r="AR10" s="3" t="s">
        <v>3384</v>
      </c>
      <c r="AS10" s="3" t="s">
        <v>3384</v>
      </c>
      <c r="AT10" s="3" t="s">
        <v>519</v>
      </c>
      <c r="AU10" s="3" t="s">
        <v>519</v>
      </c>
      <c r="AV10" s="8">
        <v>0.02</v>
      </c>
      <c r="AW10" s="8">
        <v>0.02</v>
      </c>
      <c r="AX10" s="8">
        <v>0.05</v>
      </c>
      <c r="AY10" s="8">
        <v>0.14000000000000001</v>
      </c>
      <c r="AZ10" s="2"/>
    </row>
    <row r="11" spans="1:52" x14ac:dyDescent="0.2">
      <c r="D11" s="1" t="s">
        <v>2516</v>
      </c>
      <c r="E11" s="3" t="s">
        <v>76</v>
      </c>
      <c r="F11" s="3" t="s">
        <v>2517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0.80833333333333324</v>
      </c>
      <c r="N11" s="3" t="s">
        <v>3402</v>
      </c>
      <c r="O11" s="2"/>
      <c r="P11" s="3" t="s">
        <v>1106</v>
      </c>
      <c r="Q11" s="3" t="s">
        <v>83</v>
      </c>
      <c r="R11" s="3" t="s">
        <v>383</v>
      </c>
      <c r="S11" s="3" t="s">
        <v>83</v>
      </c>
      <c r="T11" s="3" t="s">
        <v>186</v>
      </c>
      <c r="U11" s="3" t="s">
        <v>83</v>
      </c>
      <c r="V11" s="3" t="s">
        <v>3403</v>
      </c>
      <c r="W11" s="3" t="s">
        <v>86</v>
      </c>
      <c r="X11" s="3" t="s">
        <v>3404</v>
      </c>
      <c r="Y11" s="3" t="s">
        <v>2356</v>
      </c>
      <c r="Z11" s="3" t="s">
        <v>747</v>
      </c>
      <c r="AA11" s="3" t="s">
        <v>111</v>
      </c>
      <c r="AB11" s="3" t="s">
        <v>133</v>
      </c>
      <c r="AC11" s="3" t="s">
        <v>216</v>
      </c>
      <c r="AD11" s="3" t="s">
        <v>3405</v>
      </c>
      <c r="AE11" s="3" t="s">
        <v>86</v>
      </c>
      <c r="AF11" s="3" t="s">
        <v>154</v>
      </c>
      <c r="AG11" s="3" t="s">
        <v>154</v>
      </c>
      <c r="AH11" s="3" t="s">
        <v>497</v>
      </c>
      <c r="AI11" s="3" t="s">
        <v>393</v>
      </c>
      <c r="AJ11" s="3" t="s">
        <v>1057</v>
      </c>
      <c r="AK11" s="3" t="s">
        <v>1057</v>
      </c>
      <c r="AL11" s="3" t="s">
        <v>1035</v>
      </c>
      <c r="AM11" s="3" t="s">
        <v>1035</v>
      </c>
      <c r="AN11" s="3" t="s">
        <v>115</v>
      </c>
      <c r="AO11" s="3" t="s">
        <v>115</v>
      </c>
      <c r="AP11" s="3" t="s">
        <v>86</v>
      </c>
      <c r="AQ11" s="3" t="s">
        <v>86</v>
      </c>
      <c r="AR11" s="3" t="s">
        <v>3384</v>
      </c>
      <c r="AS11" s="3" t="s">
        <v>3384</v>
      </c>
      <c r="AT11" s="3" t="s">
        <v>519</v>
      </c>
      <c r="AU11" s="3" t="s">
        <v>519</v>
      </c>
      <c r="AV11" s="8">
        <v>0.05</v>
      </c>
      <c r="AW11" s="8">
        <v>7.0000000000000007E-2</v>
      </c>
      <c r="AX11" s="8">
        <v>0.11</v>
      </c>
      <c r="AY11" s="8">
        <v>0.46</v>
      </c>
      <c r="AZ11" s="2"/>
    </row>
    <row r="12" spans="1:52" x14ac:dyDescent="0.2">
      <c r="D12" s="1" t="s">
        <v>3238</v>
      </c>
      <c r="E12" s="3" t="s">
        <v>76</v>
      </c>
      <c r="F12" s="3" t="s">
        <v>3406</v>
      </c>
      <c r="G12" s="3" t="s">
        <v>130</v>
      </c>
      <c r="H12" s="2"/>
      <c r="I12" s="2"/>
      <c r="J12" s="2"/>
      <c r="K12" s="3" t="s">
        <v>79</v>
      </c>
      <c r="L12" s="3" t="s">
        <v>80</v>
      </c>
      <c r="M12" s="6">
        <v>0.80972222222222223</v>
      </c>
      <c r="N12" s="3" t="s">
        <v>3407</v>
      </c>
      <c r="O12" s="2"/>
      <c r="P12" s="3" t="s">
        <v>286</v>
      </c>
      <c r="Q12" s="3" t="s">
        <v>83</v>
      </c>
      <c r="R12" s="3" t="s">
        <v>494</v>
      </c>
      <c r="S12" s="3" t="s">
        <v>83</v>
      </c>
      <c r="T12" s="3" t="s">
        <v>179</v>
      </c>
      <c r="U12" s="3" t="s">
        <v>83</v>
      </c>
      <c r="V12" s="3">
        <f>-(0.04 %)</f>
        <v>-4.0000000000000002E-4</v>
      </c>
      <c r="W12" s="3" t="s">
        <v>86</v>
      </c>
      <c r="X12" s="3" t="s">
        <v>1687</v>
      </c>
      <c r="Y12" s="3" t="s">
        <v>83</v>
      </c>
      <c r="Z12" s="3" t="s">
        <v>138</v>
      </c>
      <c r="AA12" s="3" t="s">
        <v>83</v>
      </c>
      <c r="AB12" s="3" t="s">
        <v>179</v>
      </c>
      <c r="AC12" s="3" t="s">
        <v>83</v>
      </c>
      <c r="AD12" s="3">
        <f>-(0.17 %)</f>
        <v>-1.7000000000000001E-3</v>
      </c>
      <c r="AE12" s="3" t="s">
        <v>86</v>
      </c>
      <c r="AF12" s="3" t="s">
        <v>101</v>
      </c>
      <c r="AG12" s="3" t="s">
        <v>83</v>
      </c>
      <c r="AH12" s="3" t="s">
        <v>118</v>
      </c>
      <c r="AI12" s="3" t="s">
        <v>83</v>
      </c>
      <c r="AJ12" s="3" t="s">
        <v>451</v>
      </c>
      <c r="AK12" s="3" t="s">
        <v>451</v>
      </c>
      <c r="AL12" s="3" t="s">
        <v>575</v>
      </c>
      <c r="AM12" s="3" t="s">
        <v>575</v>
      </c>
      <c r="AN12" s="3" t="s">
        <v>200</v>
      </c>
      <c r="AO12" s="3" t="s">
        <v>200</v>
      </c>
      <c r="AP12" s="3" t="s">
        <v>86</v>
      </c>
      <c r="AQ12" s="3" t="s">
        <v>86</v>
      </c>
      <c r="AR12" s="3" t="s">
        <v>3384</v>
      </c>
      <c r="AS12" s="3" t="s">
        <v>3384</v>
      </c>
      <c r="AT12" s="3" t="s">
        <v>519</v>
      </c>
      <c r="AU12" s="3" t="s">
        <v>519</v>
      </c>
      <c r="AV12" s="8">
        <v>7.0000000000000007E-2</v>
      </c>
      <c r="AW12" s="8">
        <v>0.08</v>
      </c>
      <c r="AX12" s="8">
        <v>0.11</v>
      </c>
      <c r="AY12" s="8">
        <v>0.26</v>
      </c>
      <c r="AZ12" s="2"/>
    </row>
    <row r="13" spans="1:52" x14ac:dyDescent="0.2">
      <c r="D13" s="1" t="s">
        <v>2226</v>
      </c>
      <c r="E13" s="3" t="s">
        <v>76</v>
      </c>
      <c r="F13" s="3" t="s">
        <v>658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0.80972222222222223</v>
      </c>
      <c r="N13" s="3" t="s">
        <v>3408</v>
      </c>
      <c r="O13" s="2"/>
      <c r="P13" s="3" t="s">
        <v>1692</v>
      </c>
      <c r="Q13" s="3" t="s">
        <v>573</v>
      </c>
      <c r="R13" s="3" t="s">
        <v>494</v>
      </c>
      <c r="S13" s="3" t="s">
        <v>694</v>
      </c>
      <c r="T13" s="3" t="s">
        <v>186</v>
      </c>
      <c r="U13" s="3" t="s">
        <v>121</v>
      </c>
      <c r="V13" s="3">
        <f>-(0.01 %)</f>
        <v>-1E-4</v>
      </c>
      <c r="W13" s="3" t="s">
        <v>3409</v>
      </c>
      <c r="X13" s="3" t="s">
        <v>1127</v>
      </c>
      <c r="Y13" s="3" t="s">
        <v>3410</v>
      </c>
      <c r="Z13" s="3" t="s">
        <v>331</v>
      </c>
      <c r="AA13" s="3" t="s">
        <v>683</v>
      </c>
      <c r="AB13" s="3" t="s">
        <v>186</v>
      </c>
      <c r="AC13" s="3" t="s">
        <v>529</v>
      </c>
      <c r="AD13" s="3" t="s">
        <v>86</v>
      </c>
      <c r="AE13" s="3" t="s">
        <v>3411</v>
      </c>
      <c r="AF13" s="3" t="s">
        <v>913</v>
      </c>
      <c r="AG13" s="3" t="s">
        <v>290</v>
      </c>
      <c r="AH13" s="3" t="s">
        <v>118</v>
      </c>
      <c r="AI13" s="3" t="s">
        <v>1583</v>
      </c>
      <c r="AJ13" s="3" t="s">
        <v>1163</v>
      </c>
      <c r="AK13" s="3" t="s">
        <v>1163</v>
      </c>
      <c r="AL13" s="3" t="s">
        <v>333</v>
      </c>
      <c r="AM13" s="3" t="s">
        <v>333</v>
      </c>
      <c r="AN13" s="3" t="s">
        <v>186</v>
      </c>
      <c r="AO13" s="3" t="s">
        <v>186</v>
      </c>
      <c r="AP13" s="3" t="s">
        <v>86</v>
      </c>
      <c r="AQ13" s="3" t="s">
        <v>86</v>
      </c>
      <c r="AR13" s="3" t="s">
        <v>3384</v>
      </c>
      <c r="AS13" s="3" t="s">
        <v>3384</v>
      </c>
      <c r="AT13" s="3" t="s">
        <v>519</v>
      </c>
      <c r="AU13" s="3" t="s">
        <v>519</v>
      </c>
      <c r="AV13" s="8">
        <v>0.06</v>
      </c>
      <c r="AW13" s="8">
        <v>0.1</v>
      </c>
      <c r="AX13" s="8">
        <v>0.15</v>
      </c>
      <c r="AY13" s="8">
        <v>0.28999999999999998</v>
      </c>
      <c r="AZ13" s="2"/>
    </row>
    <row r="14" spans="1:52" x14ac:dyDescent="0.2">
      <c r="D14" s="1" t="s">
        <v>704</v>
      </c>
      <c r="E14" s="3" t="s">
        <v>705</v>
      </c>
      <c r="F14" s="3" t="s">
        <v>273</v>
      </c>
      <c r="G14" s="3" t="s">
        <v>89</v>
      </c>
      <c r="H14" s="3" t="s">
        <v>706</v>
      </c>
      <c r="I14" s="3" t="s">
        <v>1393</v>
      </c>
      <c r="J14" s="3" t="s">
        <v>1915</v>
      </c>
      <c r="K14" s="3" t="s">
        <v>276</v>
      </c>
      <c r="L14" s="3" t="s">
        <v>80</v>
      </c>
      <c r="M14" s="6">
        <v>0.80972222222222223</v>
      </c>
      <c r="N14" s="3" t="s">
        <v>3412</v>
      </c>
      <c r="O14" s="3" t="s">
        <v>708</v>
      </c>
      <c r="P14" s="3" t="s">
        <v>688</v>
      </c>
      <c r="Q14" s="3" t="s">
        <v>679</v>
      </c>
      <c r="R14" s="3" t="s">
        <v>400</v>
      </c>
      <c r="S14" s="3" t="s">
        <v>398</v>
      </c>
      <c r="T14" s="3" t="s">
        <v>149</v>
      </c>
      <c r="U14" s="3" t="s">
        <v>516</v>
      </c>
      <c r="V14" s="3" t="s">
        <v>3413</v>
      </c>
      <c r="W14" s="3" t="s">
        <v>1483</v>
      </c>
      <c r="X14" s="3" t="s">
        <v>2350</v>
      </c>
      <c r="Y14" s="3" t="s">
        <v>3414</v>
      </c>
      <c r="Z14" s="3" t="s">
        <v>868</v>
      </c>
      <c r="AA14" s="3" t="s">
        <v>703</v>
      </c>
      <c r="AB14" s="3" t="s">
        <v>759</v>
      </c>
      <c r="AC14" s="3" t="s">
        <v>356</v>
      </c>
      <c r="AD14" s="3" t="s">
        <v>3415</v>
      </c>
      <c r="AE14" s="3" t="s">
        <v>3416</v>
      </c>
      <c r="AF14" s="3" t="s">
        <v>117</v>
      </c>
      <c r="AG14" s="3" t="s">
        <v>1544</v>
      </c>
      <c r="AH14" s="3" t="s">
        <v>155</v>
      </c>
      <c r="AI14" s="3" t="s">
        <v>314</v>
      </c>
      <c r="AJ14" s="3" t="s">
        <v>296</v>
      </c>
      <c r="AK14" s="3" t="s">
        <v>296</v>
      </c>
      <c r="AL14" s="3" t="s">
        <v>434</v>
      </c>
      <c r="AM14" s="3" t="s">
        <v>434</v>
      </c>
      <c r="AN14" s="3" t="s">
        <v>420</v>
      </c>
      <c r="AO14" s="3" t="s">
        <v>420</v>
      </c>
      <c r="AP14" s="3" t="s">
        <v>86</v>
      </c>
      <c r="AQ14" s="3" t="s">
        <v>86</v>
      </c>
      <c r="AR14" s="3" t="s">
        <v>3384</v>
      </c>
      <c r="AS14" s="3" t="s">
        <v>3384</v>
      </c>
      <c r="AT14" s="3" t="s">
        <v>519</v>
      </c>
      <c r="AU14" s="3" t="s">
        <v>519</v>
      </c>
      <c r="AV14" s="8">
        <v>0.15</v>
      </c>
      <c r="AW14" s="8">
        <v>0.18</v>
      </c>
      <c r="AX14" s="8">
        <v>0.23</v>
      </c>
      <c r="AY14" s="8">
        <v>0.72</v>
      </c>
      <c r="AZ14" s="2"/>
    </row>
    <row r="15" spans="1:52" x14ac:dyDescent="0.2">
      <c r="D15" s="1" t="s">
        <v>3417</v>
      </c>
      <c r="E15" s="3" t="s">
        <v>76</v>
      </c>
      <c r="F15" s="3" t="s">
        <v>173</v>
      </c>
      <c r="G15" s="3" t="s">
        <v>78</v>
      </c>
      <c r="H15" s="2"/>
      <c r="I15" s="2"/>
      <c r="J15" s="2"/>
      <c r="K15" s="3" t="s">
        <v>79</v>
      </c>
      <c r="L15" s="3" t="s">
        <v>80</v>
      </c>
      <c r="M15" s="6">
        <v>0.81041666666666667</v>
      </c>
      <c r="N15" s="3" t="s">
        <v>3418</v>
      </c>
      <c r="O15" s="2"/>
      <c r="P15" s="3" t="s">
        <v>1394</v>
      </c>
      <c r="Q15" s="3" t="s">
        <v>296</v>
      </c>
      <c r="R15" s="3" t="s">
        <v>1257</v>
      </c>
      <c r="S15" s="3" t="s">
        <v>1264</v>
      </c>
      <c r="T15" s="3" t="s">
        <v>431</v>
      </c>
      <c r="U15" s="3" t="s">
        <v>280</v>
      </c>
      <c r="V15" s="3" t="s">
        <v>3419</v>
      </c>
      <c r="W15" s="3" t="s">
        <v>86</v>
      </c>
      <c r="X15" s="3" t="s">
        <v>1900</v>
      </c>
      <c r="Y15" s="3" t="s">
        <v>83</v>
      </c>
      <c r="Z15" s="3" t="s">
        <v>906</v>
      </c>
      <c r="AA15" s="3" t="s">
        <v>83</v>
      </c>
      <c r="AB15" s="3" t="s">
        <v>144</v>
      </c>
      <c r="AC15" s="3" t="s">
        <v>83</v>
      </c>
      <c r="AD15" s="3" t="s">
        <v>3420</v>
      </c>
      <c r="AE15" s="3" t="s">
        <v>86</v>
      </c>
      <c r="AF15" s="3" t="s">
        <v>101</v>
      </c>
      <c r="AG15" s="3" t="s">
        <v>83</v>
      </c>
      <c r="AH15" s="3" t="s">
        <v>393</v>
      </c>
      <c r="AI15" s="3" t="s">
        <v>83</v>
      </c>
      <c r="AJ15" s="3" t="s">
        <v>184</v>
      </c>
      <c r="AK15" s="3" t="s">
        <v>184</v>
      </c>
      <c r="AL15" s="3" t="s">
        <v>909</v>
      </c>
      <c r="AM15" s="3" t="s">
        <v>909</v>
      </c>
      <c r="AN15" s="3" t="s">
        <v>617</v>
      </c>
      <c r="AO15" s="3" t="s">
        <v>617</v>
      </c>
      <c r="AP15" s="3" t="s">
        <v>86</v>
      </c>
      <c r="AQ15" s="3" t="s">
        <v>86</v>
      </c>
      <c r="AR15" s="3" t="s">
        <v>3384</v>
      </c>
      <c r="AS15" s="3" t="s">
        <v>3384</v>
      </c>
      <c r="AT15" s="3" t="s">
        <v>519</v>
      </c>
      <c r="AU15" s="3" t="s">
        <v>519</v>
      </c>
      <c r="AV15" s="8">
        <v>0.02</v>
      </c>
      <c r="AW15" s="8">
        <v>0.03</v>
      </c>
      <c r="AX15" s="8">
        <v>0.05</v>
      </c>
      <c r="AY15" s="8">
        <v>0.27</v>
      </c>
      <c r="AZ15" s="2"/>
    </row>
    <row r="16" spans="1:52" x14ac:dyDescent="0.2">
      <c r="D16" s="1" t="s">
        <v>2116</v>
      </c>
      <c r="E16" s="3" t="s">
        <v>76</v>
      </c>
      <c r="F16" s="3" t="s">
        <v>1468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0.81041666666666667</v>
      </c>
      <c r="N16" s="3" t="s">
        <v>3421</v>
      </c>
      <c r="O16" s="2"/>
      <c r="P16" s="3" t="s">
        <v>949</v>
      </c>
      <c r="Q16" s="3" t="s">
        <v>1347</v>
      </c>
      <c r="R16" s="3" t="s">
        <v>721</v>
      </c>
      <c r="S16" s="3" t="s">
        <v>609</v>
      </c>
      <c r="T16" s="3" t="s">
        <v>115</v>
      </c>
      <c r="U16" s="3" t="s">
        <v>133</v>
      </c>
      <c r="V16" s="3" t="s">
        <v>3422</v>
      </c>
      <c r="W16" s="3" t="s">
        <v>3423</v>
      </c>
      <c r="X16" s="3" t="s">
        <v>1322</v>
      </c>
      <c r="Y16" s="3" t="s">
        <v>83</v>
      </c>
      <c r="Z16" s="3" t="s">
        <v>356</v>
      </c>
      <c r="AA16" s="3" t="s">
        <v>721</v>
      </c>
      <c r="AB16" s="3" t="s">
        <v>529</v>
      </c>
      <c r="AC16" s="3" t="s">
        <v>392</v>
      </c>
      <c r="AD16" s="3" t="s">
        <v>3424</v>
      </c>
      <c r="AE16" s="3" t="s">
        <v>3425</v>
      </c>
      <c r="AF16" s="3" t="s">
        <v>913</v>
      </c>
      <c r="AG16" s="3" t="s">
        <v>83</v>
      </c>
      <c r="AH16" s="3" t="s">
        <v>118</v>
      </c>
      <c r="AI16" s="3" t="s">
        <v>83</v>
      </c>
      <c r="AJ16" s="3" t="s">
        <v>296</v>
      </c>
      <c r="AK16" s="3" t="s">
        <v>296</v>
      </c>
      <c r="AL16" s="3" t="s">
        <v>498</v>
      </c>
      <c r="AM16" s="3" t="s">
        <v>498</v>
      </c>
      <c r="AN16" s="3" t="s">
        <v>133</v>
      </c>
      <c r="AO16" s="3" t="s">
        <v>133</v>
      </c>
      <c r="AP16" s="3" t="s">
        <v>86</v>
      </c>
      <c r="AQ16" s="3" t="s">
        <v>86</v>
      </c>
      <c r="AR16" s="3" t="s">
        <v>3384</v>
      </c>
      <c r="AS16" s="3" t="s">
        <v>3384</v>
      </c>
      <c r="AT16" s="3" t="s">
        <v>519</v>
      </c>
      <c r="AU16" s="3" t="s">
        <v>519</v>
      </c>
      <c r="AV16" s="8">
        <v>0</v>
      </c>
      <c r="AW16" s="8">
        <v>0.01</v>
      </c>
      <c r="AX16" s="8">
        <v>0.02</v>
      </c>
      <c r="AY16" s="8">
        <v>7.0000000000000007E-2</v>
      </c>
      <c r="AZ16" s="2"/>
    </row>
    <row r="17" spans="4:52" x14ac:dyDescent="0.2">
      <c r="D17" s="1" t="s">
        <v>317</v>
      </c>
      <c r="E17" s="3" t="s">
        <v>76</v>
      </c>
      <c r="F17" s="3" t="s">
        <v>3426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0.81041666666666667</v>
      </c>
      <c r="N17" s="3" t="s">
        <v>3427</v>
      </c>
      <c r="O17" s="2"/>
      <c r="P17" s="3" t="s">
        <v>987</v>
      </c>
      <c r="Q17" s="3" t="s">
        <v>546</v>
      </c>
      <c r="R17" s="3" t="s">
        <v>498</v>
      </c>
      <c r="S17" s="3" t="s">
        <v>356</v>
      </c>
      <c r="T17" s="3" t="s">
        <v>112</v>
      </c>
      <c r="U17" s="3" t="s">
        <v>529</v>
      </c>
      <c r="V17" s="3">
        <f>-(2.2 %)</f>
        <v>-2.2000000000000002E-2</v>
      </c>
      <c r="W17" s="3" t="s">
        <v>1538</v>
      </c>
      <c r="X17" s="3" t="s">
        <v>3428</v>
      </c>
      <c r="Y17" s="3" t="s">
        <v>3429</v>
      </c>
      <c r="Z17" s="3" t="s">
        <v>353</v>
      </c>
      <c r="AA17" s="3" t="s">
        <v>490</v>
      </c>
      <c r="AB17" s="3" t="s">
        <v>121</v>
      </c>
      <c r="AC17" s="3" t="s">
        <v>392</v>
      </c>
      <c r="AD17" s="3" t="s">
        <v>1554</v>
      </c>
      <c r="AE17" s="3" t="s">
        <v>3430</v>
      </c>
      <c r="AF17" s="3" t="s">
        <v>101</v>
      </c>
      <c r="AG17" s="3" t="s">
        <v>913</v>
      </c>
      <c r="AH17" s="3" t="s">
        <v>393</v>
      </c>
      <c r="AI17" s="3" t="s">
        <v>393</v>
      </c>
      <c r="AJ17" s="3" t="s">
        <v>1356</v>
      </c>
      <c r="AK17" s="3" t="s">
        <v>1356</v>
      </c>
      <c r="AL17" s="3" t="s">
        <v>356</v>
      </c>
      <c r="AM17" s="3" t="s">
        <v>356</v>
      </c>
      <c r="AN17" s="3" t="s">
        <v>133</v>
      </c>
      <c r="AO17" s="3" t="s">
        <v>133</v>
      </c>
      <c r="AP17" s="3" t="s">
        <v>86</v>
      </c>
      <c r="AQ17" s="3" t="s">
        <v>86</v>
      </c>
      <c r="AR17" s="3" t="s">
        <v>3384</v>
      </c>
      <c r="AS17" s="3" t="s">
        <v>3384</v>
      </c>
      <c r="AT17" s="3" t="s">
        <v>519</v>
      </c>
      <c r="AU17" s="3" t="s">
        <v>519</v>
      </c>
      <c r="AV17" s="8">
        <v>0.21</v>
      </c>
      <c r="AW17" s="8">
        <v>0.26</v>
      </c>
      <c r="AX17" s="8">
        <v>0.31</v>
      </c>
      <c r="AY17" s="8">
        <v>0.64</v>
      </c>
      <c r="AZ17" s="2"/>
    </row>
    <row r="18" spans="4:52" x14ac:dyDescent="0.2">
      <c r="D18" s="1" t="s">
        <v>587</v>
      </c>
      <c r="E18" s="3" t="s">
        <v>76</v>
      </c>
      <c r="F18" s="3" t="s">
        <v>588</v>
      </c>
      <c r="G18" s="3" t="s">
        <v>130</v>
      </c>
      <c r="H18" s="2"/>
      <c r="I18" s="2"/>
      <c r="J18" s="2"/>
      <c r="K18" s="3" t="s">
        <v>79</v>
      </c>
      <c r="L18" s="3" t="s">
        <v>80</v>
      </c>
      <c r="M18" s="6">
        <v>0.81041666666666667</v>
      </c>
      <c r="N18" s="3" t="s">
        <v>3431</v>
      </c>
      <c r="O18" s="2"/>
      <c r="P18" s="3" t="s">
        <v>1243</v>
      </c>
      <c r="Q18" s="3" t="s">
        <v>1217</v>
      </c>
      <c r="R18" s="3" t="s">
        <v>178</v>
      </c>
      <c r="S18" s="3" t="s">
        <v>500</v>
      </c>
      <c r="T18" s="3" t="s">
        <v>186</v>
      </c>
      <c r="U18" s="3" t="s">
        <v>516</v>
      </c>
      <c r="V18" s="3" t="s">
        <v>86</v>
      </c>
      <c r="W18" s="3" t="s">
        <v>3432</v>
      </c>
      <c r="X18" s="3" t="s">
        <v>1783</v>
      </c>
      <c r="Y18" s="3" t="s">
        <v>83</v>
      </c>
      <c r="Z18" s="3" t="s">
        <v>185</v>
      </c>
      <c r="AA18" s="3" t="s">
        <v>373</v>
      </c>
      <c r="AB18" s="3" t="s">
        <v>186</v>
      </c>
      <c r="AC18" s="3" t="s">
        <v>498</v>
      </c>
      <c r="AD18" s="3" t="s">
        <v>86</v>
      </c>
      <c r="AE18" s="3" t="s">
        <v>3433</v>
      </c>
      <c r="AF18" s="3" t="s">
        <v>117</v>
      </c>
      <c r="AG18" s="3" t="s">
        <v>83</v>
      </c>
      <c r="AH18" s="3" t="s">
        <v>314</v>
      </c>
      <c r="AI18" s="3" t="s">
        <v>83</v>
      </c>
      <c r="AJ18" s="3" t="s">
        <v>988</v>
      </c>
      <c r="AK18" s="3" t="s">
        <v>988</v>
      </c>
      <c r="AL18" s="3" t="s">
        <v>263</v>
      </c>
      <c r="AM18" s="3" t="s">
        <v>263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3384</v>
      </c>
      <c r="AS18" s="3" t="s">
        <v>3384</v>
      </c>
      <c r="AT18" s="3" t="s">
        <v>519</v>
      </c>
      <c r="AU18" s="3" t="s">
        <v>519</v>
      </c>
      <c r="AV18" s="8">
        <v>0.02</v>
      </c>
      <c r="AW18" s="8">
        <v>0.03</v>
      </c>
      <c r="AX18" s="8">
        <v>0.05</v>
      </c>
      <c r="AY18" s="8">
        <v>0.41</v>
      </c>
      <c r="AZ18" s="2"/>
    </row>
    <row r="19" spans="4:52" x14ac:dyDescent="0.2">
      <c r="D19" s="1" t="s">
        <v>1456</v>
      </c>
      <c r="E19" s="3" t="s">
        <v>76</v>
      </c>
      <c r="F19" s="3" t="s">
        <v>3434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0.8125</v>
      </c>
      <c r="N19" s="3" t="s">
        <v>3435</v>
      </c>
      <c r="O19" s="2"/>
      <c r="P19" s="3" t="s">
        <v>1106</v>
      </c>
      <c r="Q19" s="3" t="s">
        <v>1275</v>
      </c>
      <c r="R19" s="3" t="s">
        <v>694</v>
      </c>
      <c r="S19" s="3" t="s">
        <v>288</v>
      </c>
      <c r="T19" s="3" t="s">
        <v>516</v>
      </c>
      <c r="U19" s="3" t="s">
        <v>721</v>
      </c>
      <c r="V19" s="3" t="s">
        <v>3436</v>
      </c>
      <c r="W19" s="3" t="s">
        <v>86</v>
      </c>
      <c r="X19" s="3" t="s">
        <v>1281</v>
      </c>
      <c r="Y19" s="3" t="s">
        <v>2496</v>
      </c>
      <c r="Z19" s="3" t="s">
        <v>388</v>
      </c>
      <c r="AA19" s="3" t="s">
        <v>228</v>
      </c>
      <c r="AB19" s="3" t="s">
        <v>85</v>
      </c>
      <c r="AC19" s="3" t="s">
        <v>85</v>
      </c>
      <c r="AD19" s="3" t="s">
        <v>3437</v>
      </c>
      <c r="AE19" s="3">
        <f>-(0.34 %)</f>
        <v>-3.4000000000000002E-3</v>
      </c>
      <c r="AF19" s="3" t="s">
        <v>290</v>
      </c>
      <c r="AG19" s="3" t="s">
        <v>913</v>
      </c>
      <c r="AH19" s="3" t="s">
        <v>432</v>
      </c>
      <c r="AI19" s="3" t="s">
        <v>155</v>
      </c>
      <c r="AJ19" s="3" t="s">
        <v>1199</v>
      </c>
      <c r="AK19" s="3" t="s">
        <v>1199</v>
      </c>
      <c r="AL19" s="3" t="s">
        <v>152</v>
      </c>
      <c r="AM19" s="3" t="s">
        <v>152</v>
      </c>
      <c r="AN19" s="3" t="s">
        <v>516</v>
      </c>
      <c r="AO19" s="3" t="s">
        <v>516</v>
      </c>
      <c r="AP19" s="3" t="s">
        <v>86</v>
      </c>
      <c r="AQ19" s="3" t="s">
        <v>86</v>
      </c>
      <c r="AR19" s="3" t="s">
        <v>3384</v>
      </c>
      <c r="AS19" s="3" t="s">
        <v>3384</v>
      </c>
      <c r="AT19" s="3" t="s">
        <v>519</v>
      </c>
      <c r="AU19" s="3" t="s">
        <v>519</v>
      </c>
      <c r="AV19" s="8">
        <v>0.03</v>
      </c>
      <c r="AW19" s="8">
        <v>0.04</v>
      </c>
      <c r="AX19" s="8">
        <v>0.06</v>
      </c>
      <c r="AY19" s="8">
        <v>0.2</v>
      </c>
      <c r="AZ19" s="2"/>
    </row>
    <row r="20" spans="4:52" x14ac:dyDescent="0.2">
      <c r="D20" s="1" t="s">
        <v>3361</v>
      </c>
      <c r="E20" s="3" t="s">
        <v>76</v>
      </c>
      <c r="F20" s="3" t="s">
        <v>3438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0.81319444444444444</v>
      </c>
      <c r="N20" s="3" t="s">
        <v>3439</v>
      </c>
      <c r="O20" s="2"/>
      <c r="P20" s="3" t="s">
        <v>1106</v>
      </c>
      <c r="Q20" s="3" t="s">
        <v>1138</v>
      </c>
      <c r="R20" s="3" t="s">
        <v>617</v>
      </c>
      <c r="S20" s="3" t="s">
        <v>434</v>
      </c>
      <c r="T20" s="3" t="s">
        <v>186</v>
      </c>
      <c r="U20" s="3" t="s">
        <v>529</v>
      </c>
      <c r="V20" s="3" t="s">
        <v>1957</v>
      </c>
      <c r="W20" s="3">
        <f>-(0.72 %)</f>
        <v>-7.1999999999999998E-3</v>
      </c>
      <c r="X20" s="3" t="s">
        <v>3440</v>
      </c>
      <c r="Y20" s="3" t="s">
        <v>2867</v>
      </c>
      <c r="Z20" s="3" t="s">
        <v>1979</v>
      </c>
      <c r="AA20" s="3" t="s">
        <v>431</v>
      </c>
      <c r="AB20" s="3" t="s">
        <v>133</v>
      </c>
      <c r="AC20" s="3" t="s">
        <v>529</v>
      </c>
      <c r="AD20" s="3" t="s">
        <v>3441</v>
      </c>
      <c r="AE20" s="3" t="s">
        <v>1859</v>
      </c>
      <c r="AF20" s="3" t="s">
        <v>290</v>
      </c>
      <c r="AG20" s="3" t="s">
        <v>117</v>
      </c>
      <c r="AH20" s="3" t="s">
        <v>393</v>
      </c>
      <c r="AI20" s="3" t="s">
        <v>183</v>
      </c>
      <c r="AJ20" s="3" t="s">
        <v>1199</v>
      </c>
      <c r="AK20" s="3" t="s">
        <v>1199</v>
      </c>
      <c r="AL20" s="3" t="s">
        <v>558</v>
      </c>
      <c r="AM20" s="3" t="s">
        <v>558</v>
      </c>
      <c r="AN20" s="3" t="s">
        <v>186</v>
      </c>
      <c r="AO20" s="3" t="s">
        <v>186</v>
      </c>
      <c r="AP20" s="3" t="s">
        <v>86</v>
      </c>
      <c r="AQ20" s="3" t="s">
        <v>86</v>
      </c>
      <c r="AR20" s="3" t="s">
        <v>3384</v>
      </c>
      <c r="AS20" s="3" t="s">
        <v>3384</v>
      </c>
      <c r="AT20" s="3" t="s">
        <v>519</v>
      </c>
      <c r="AU20" s="3" t="s">
        <v>519</v>
      </c>
      <c r="AV20" s="8">
        <v>0</v>
      </c>
      <c r="AW20" s="8">
        <v>0.01</v>
      </c>
      <c r="AX20" s="8">
        <v>0.03</v>
      </c>
      <c r="AY20" s="8">
        <v>0.12</v>
      </c>
      <c r="AZ20" s="2"/>
    </row>
    <row r="21" spans="4:52" x14ac:dyDescent="0.2">
      <c r="D21" s="1" t="s">
        <v>641</v>
      </c>
      <c r="E21" s="3" t="s">
        <v>76</v>
      </c>
      <c r="F21" s="3" t="s">
        <v>88</v>
      </c>
      <c r="G21" s="3" t="s">
        <v>468</v>
      </c>
      <c r="H21" s="2"/>
      <c r="I21" s="2"/>
      <c r="J21" s="2"/>
      <c r="K21" s="3" t="s">
        <v>79</v>
      </c>
      <c r="L21" s="2"/>
      <c r="M21" s="6">
        <v>0.81388888888888899</v>
      </c>
      <c r="N21" s="3" t="s">
        <v>3442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4:52" x14ac:dyDescent="0.2">
      <c r="D22" s="1" t="s">
        <v>317</v>
      </c>
      <c r="E22" s="3" t="s">
        <v>76</v>
      </c>
      <c r="F22" s="3" t="s">
        <v>3443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0.81388888888888899</v>
      </c>
      <c r="N22" s="3" t="s">
        <v>3444</v>
      </c>
      <c r="O22" s="2"/>
      <c r="P22" s="3" t="s">
        <v>1343</v>
      </c>
      <c r="Q22" s="3" t="s">
        <v>301</v>
      </c>
      <c r="R22" s="3" t="s">
        <v>500</v>
      </c>
      <c r="S22" s="3" t="s">
        <v>288</v>
      </c>
      <c r="T22" s="3" t="s">
        <v>347</v>
      </c>
      <c r="U22" s="3" t="s">
        <v>158</v>
      </c>
      <c r="V22" s="3" t="s">
        <v>3445</v>
      </c>
      <c r="W22" s="3" t="s">
        <v>86</v>
      </c>
      <c r="X22" s="3" t="s">
        <v>3446</v>
      </c>
      <c r="Y22" s="3" t="s">
        <v>83</v>
      </c>
      <c r="Z22" s="3" t="s">
        <v>228</v>
      </c>
      <c r="AA22" s="3" t="s">
        <v>83</v>
      </c>
      <c r="AB22" s="3" t="s">
        <v>426</v>
      </c>
      <c r="AC22" s="3" t="s">
        <v>83</v>
      </c>
      <c r="AD22" s="3" t="s">
        <v>3447</v>
      </c>
      <c r="AE22" s="3" t="s">
        <v>86</v>
      </c>
      <c r="AF22" s="3" t="s">
        <v>290</v>
      </c>
      <c r="AG22" s="3" t="s">
        <v>83</v>
      </c>
      <c r="AH22" s="3" t="s">
        <v>432</v>
      </c>
      <c r="AI22" s="3" t="s">
        <v>83</v>
      </c>
      <c r="AJ22" s="3" t="s">
        <v>83</v>
      </c>
      <c r="AK22" s="3" t="s">
        <v>83</v>
      </c>
      <c r="AL22" s="3" t="s">
        <v>83</v>
      </c>
      <c r="AM22" s="3" t="s">
        <v>83</v>
      </c>
      <c r="AN22" s="3" t="s">
        <v>83</v>
      </c>
      <c r="AO22" s="3" t="s">
        <v>83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83</v>
      </c>
      <c r="AU22" s="3" t="s">
        <v>83</v>
      </c>
      <c r="AV22" s="8">
        <v>0.02</v>
      </c>
      <c r="AW22" s="8">
        <v>0.03</v>
      </c>
      <c r="AX22" s="8">
        <v>0.04</v>
      </c>
      <c r="AY22" s="8">
        <v>0.18</v>
      </c>
      <c r="AZ22" s="2"/>
    </row>
    <row r="23" spans="4:52" x14ac:dyDescent="0.2">
      <c r="D23" s="1" t="s">
        <v>3448</v>
      </c>
      <c r="E23" s="3" t="s">
        <v>76</v>
      </c>
      <c r="F23" s="3" t="s">
        <v>1473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0.81458333333333333</v>
      </c>
      <c r="N23" s="3" t="s">
        <v>3449</v>
      </c>
      <c r="O23" s="2"/>
      <c r="P23" s="3" t="s">
        <v>83</v>
      </c>
      <c r="Q23" s="3" t="s">
        <v>83</v>
      </c>
      <c r="R23" s="3" t="s">
        <v>83</v>
      </c>
      <c r="S23" s="3" t="s">
        <v>83</v>
      </c>
      <c r="T23" s="3" t="s">
        <v>83</v>
      </c>
      <c r="U23" s="3" t="s">
        <v>83</v>
      </c>
      <c r="V23" s="3" t="s">
        <v>86</v>
      </c>
      <c r="W23" s="3" t="s">
        <v>86</v>
      </c>
      <c r="X23" s="3" t="s">
        <v>1826</v>
      </c>
      <c r="Y23" s="3" t="s">
        <v>83</v>
      </c>
      <c r="Z23" s="3" t="s">
        <v>391</v>
      </c>
      <c r="AA23" s="3" t="s">
        <v>83</v>
      </c>
      <c r="AB23" s="3" t="s">
        <v>353</v>
      </c>
      <c r="AC23" s="3" t="s">
        <v>83</v>
      </c>
      <c r="AD23" s="3">
        <f>-(2.9 %)</f>
        <v>-2.8999999999999998E-2</v>
      </c>
      <c r="AE23" s="3" t="s">
        <v>86</v>
      </c>
      <c r="AF23" s="3" t="s">
        <v>2840</v>
      </c>
      <c r="AG23" s="3" t="s">
        <v>83</v>
      </c>
      <c r="AH23" s="3" t="s">
        <v>155</v>
      </c>
      <c r="AI23" s="3" t="s">
        <v>83</v>
      </c>
      <c r="AJ23" s="3" t="s">
        <v>83</v>
      </c>
      <c r="AK23" s="3" t="s">
        <v>83</v>
      </c>
      <c r="AL23" s="3" t="s">
        <v>83</v>
      </c>
      <c r="AM23" s="3" t="s">
        <v>83</v>
      </c>
      <c r="AN23" s="3" t="s">
        <v>83</v>
      </c>
      <c r="AO23" s="3" t="s">
        <v>83</v>
      </c>
      <c r="AP23" s="3" t="s">
        <v>86</v>
      </c>
      <c r="AQ23" s="3" t="s">
        <v>86</v>
      </c>
      <c r="AR23" s="3" t="s">
        <v>83</v>
      </c>
      <c r="AS23" s="3" t="s">
        <v>83</v>
      </c>
      <c r="AT23" s="3" t="s">
        <v>83</v>
      </c>
      <c r="AU23" s="3" t="s">
        <v>83</v>
      </c>
      <c r="AV23" s="8">
        <v>0.04</v>
      </c>
      <c r="AW23" s="8">
        <v>0.04</v>
      </c>
      <c r="AX23" s="8">
        <v>0.05</v>
      </c>
      <c r="AY23" s="8">
        <v>7.0000000000000007E-2</v>
      </c>
      <c r="AZ23" s="2"/>
    </row>
    <row r="24" spans="4:52" x14ac:dyDescent="0.2">
      <c r="D24" s="1" t="s">
        <v>3450</v>
      </c>
      <c r="E24" s="3" t="s">
        <v>76</v>
      </c>
      <c r="F24" s="3" t="s">
        <v>3438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0.81597222222222221</v>
      </c>
      <c r="N24" s="3" t="s">
        <v>3451</v>
      </c>
      <c r="O24" s="2"/>
      <c r="P24" s="3" t="s">
        <v>1258</v>
      </c>
      <c r="Q24" s="3" t="s">
        <v>268</v>
      </c>
      <c r="R24" s="3" t="s">
        <v>434</v>
      </c>
      <c r="S24" s="3" t="s">
        <v>263</v>
      </c>
      <c r="T24" s="3" t="s">
        <v>186</v>
      </c>
      <c r="U24" s="3" t="s">
        <v>112</v>
      </c>
      <c r="V24" s="3" t="s">
        <v>2360</v>
      </c>
      <c r="W24" s="3" t="s">
        <v>3452</v>
      </c>
      <c r="X24" s="3" t="s">
        <v>3453</v>
      </c>
      <c r="Y24" s="3" t="s">
        <v>2894</v>
      </c>
      <c r="Z24" s="3" t="s">
        <v>149</v>
      </c>
      <c r="AA24" s="3" t="s">
        <v>630</v>
      </c>
      <c r="AB24" s="3" t="s">
        <v>186</v>
      </c>
      <c r="AC24" s="3" t="s">
        <v>112</v>
      </c>
      <c r="AD24" s="3" t="s">
        <v>3454</v>
      </c>
      <c r="AE24" s="3" t="s">
        <v>3455</v>
      </c>
      <c r="AF24" s="3" t="s">
        <v>101</v>
      </c>
      <c r="AG24" s="3" t="s">
        <v>83</v>
      </c>
      <c r="AH24" s="3" t="s">
        <v>118</v>
      </c>
      <c r="AI24" s="3" t="s">
        <v>156</v>
      </c>
      <c r="AJ24" s="3" t="s">
        <v>346</v>
      </c>
      <c r="AK24" s="3" t="s">
        <v>346</v>
      </c>
      <c r="AL24" s="3" t="s">
        <v>400</v>
      </c>
      <c r="AM24" s="3" t="s">
        <v>400</v>
      </c>
      <c r="AN24" s="3" t="s">
        <v>392</v>
      </c>
      <c r="AO24" s="3" t="s">
        <v>392</v>
      </c>
      <c r="AP24" s="3" t="s">
        <v>86</v>
      </c>
      <c r="AQ24" s="3" t="s">
        <v>86</v>
      </c>
      <c r="AR24" s="3" t="s">
        <v>3384</v>
      </c>
      <c r="AS24" s="3" t="s">
        <v>3384</v>
      </c>
      <c r="AT24" s="3" t="s">
        <v>519</v>
      </c>
      <c r="AU24" s="3" t="s">
        <v>519</v>
      </c>
      <c r="AV24" s="8">
        <v>0.02</v>
      </c>
      <c r="AW24" s="8">
        <v>0.04</v>
      </c>
      <c r="AX24" s="8">
        <v>0.06</v>
      </c>
      <c r="AY24" s="8">
        <v>0.3</v>
      </c>
      <c r="AZ24" s="2"/>
    </row>
    <row r="25" spans="4:52" x14ac:dyDescent="0.2">
      <c r="D25" s="1" t="s">
        <v>3456</v>
      </c>
      <c r="E25" s="3" t="s">
        <v>76</v>
      </c>
      <c r="F25" s="3" t="s">
        <v>3457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0.81597222222222221</v>
      </c>
      <c r="N25" s="3" t="s">
        <v>3458</v>
      </c>
      <c r="O25" s="2"/>
      <c r="P25" s="3" t="s">
        <v>83</v>
      </c>
      <c r="Q25" s="3" t="s">
        <v>83</v>
      </c>
      <c r="R25" s="3" t="s">
        <v>83</v>
      </c>
      <c r="S25" s="3" t="s">
        <v>83</v>
      </c>
      <c r="T25" s="3" t="s">
        <v>83</v>
      </c>
      <c r="U25" s="3" t="s">
        <v>83</v>
      </c>
      <c r="V25" s="3" t="s">
        <v>86</v>
      </c>
      <c r="W25" s="3" t="s">
        <v>86</v>
      </c>
      <c r="X25" s="3" t="s">
        <v>2298</v>
      </c>
      <c r="Y25" s="3" t="s">
        <v>1374</v>
      </c>
      <c r="Z25" s="3" t="s">
        <v>331</v>
      </c>
      <c r="AA25" s="3" t="s">
        <v>683</v>
      </c>
      <c r="AB25" s="3" t="s">
        <v>179</v>
      </c>
      <c r="AC25" s="3" t="s">
        <v>112</v>
      </c>
      <c r="AD25" s="3" t="s">
        <v>86</v>
      </c>
      <c r="AE25" s="3" t="s">
        <v>86</v>
      </c>
      <c r="AF25" s="3" t="s">
        <v>1225</v>
      </c>
      <c r="AG25" s="3" t="s">
        <v>83</v>
      </c>
      <c r="AH25" s="3" t="s">
        <v>118</v>
      </c>
      <c r="AI25" s="3" t="s">
        <v>83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0.06</v>
      </c>
      <c r="AW25" s="8">
        <v>0.06</v>
      </c>
      <c r="AX25" s="8">
        <v>0.1</v>
      </c>
      <c r="AY25" s="8">
        <v>0.39</v>
      </c>
      <c r="AZ25" s="2"/>
    </row>
    <row r="26" spans="4:52" x14ac:dyDescent="0.2">
      <c r="D26" s="1" t="s">
        <v>1122</v>
      </c>
      <c r="E26" s="3" t="s">
        <v>76</v>
      </c>
      <c r="F26" s="3" t="s">
        <v>1123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0.81597222222222221</v>
      </c>
      <c r="N26" s="3" t="s">
        <v>3459</v>
      </c>
      <c r="O26" s="2"/>
      <c r="P26" s="3" t="s">
        <v>738</v>
      </c>
      <c r="Q26" s="3" t="s">
        <v>211</v>
      </c>
      <c r="R26" s="3" t="s">
        <v>498</v>
      </c>
      <c r="S26" s="3" t="s">
        <v>721</v>
      </c>
      <c r="T26" s="3" t="s">
        <v>151</v>
      </c>
      <c r="U26" s="3" t="s">
        <v>158</v>
      </c>
      <c r="V26" s="3" t="s">
        <v>86</v>
      </c>
      <c r="W26" s="3" t="s">
        <v>86</v>
      </c>
      <c r="X26" s="3" t="s">
        <v>3460</v>
      </c>
      <c r="Y26" s="3" t="s">
        <v>2015</v>
      </c>
      <c r="Z26" s="3" t="s">
        <v>525</v>
      </c>
      <c r="AA26" s="3" t="s">
        <v>575</v>
      </c>
      <c r="AB26" s="3" t="s">
        <v>347</v>
      </c>
      <c r="AC26" s="3" t="s">
        <v>135</v>
      </c>
      <c r="AD26" s="3" t="s">
        <v>86</v>
      </c>
      <c r="AE26" s="3" t="s">
        <v>86</v>
      </c>
      <c r="AF26" s="3" t="s">
        <v>290</v>
      </c>
      <c r="AG26" s="3" t="s">
        <v>83</v>
      </c>
      <c r="AH26" s="3" t="s">
        <v>102</v>
      </c>
      <c r="AI26" s="3" t="s">
        <v>432</v>
      </c>
      <c r="AJ26" s="3" t="s">
        <v>83</v>
      </c>
      <c r="AK26" s="3" t="s">
        <v>83</v>
      </c>
      <c r="AL26" s="3" t="s">
        <v>83</v>
      </c>
      <c r="AM26" s="3" t="s">
        <v>83</v>
      </c>
      <c r="AN26" s="3" t="s">
        <v>83</v>
      </c>
      <c r="AO26" s="3" t="s">
        <v>83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83</v>
      </c>
      <c r="AU26" s="3" t="s">
        <v>83</v>
      </c>
      <c r="AV26" s="8">
        <v>7.0000000000000007E-2</v>
      </c>
      <c r="AW26" s="8">
        <v>0.14000000000000001</v>
      </c>
      <c r="AX26" s="8">
        <v>0.19</v>
      </c>
      <c r="AY26" s="8">
        <v>0.42</v>
      </c>
      <c r="AZ26" s="2"/>
    </row>
    <row r="27" spans="4:52" x14ac:dyDescent="0.2">
      <c r="D27" s="1" t="s">
        <v>3461</v>
      </c>
      <c r="E27" s="3" t="s">
        <v>76</v>
      </c>
      <c r="F27" s="3" t="s">
        <v>1123</v>
      </c>
      <c r="G27" s="3" t="s">
        <v>468</v>
      </c>
      <c r="H27" s="2"/>
      <c r="I27" s="2"/>
      <c r="J27" s="2"/>
      <c r="K27" s="3" t="s">
        <v>1033</v>
      </c>
      <c r="L27" s="3" t="s">
        <v>161</v>
      </c>
      <c r="M27" s="6">
        <v>0.81666666666666676</v>
      </c>
      <c r="N27" s="3" t="s">
        <v>3462</v>
      </c>
      <c r="O27" s="2"/>
      <c r="P27" s="3" t="s">
        <v>1106</v>
      </c>
      <c r="Q27" s="3" t="s">
        <v>1377</v>
      </c>
      <c r="R27" s="3" t="s">
        <v>83</v>
      </c>
      <c r="S27" s="3" t="s">
        <v>83</v>
      </c>
      <c r="T27" s="3" t="s">
        <v>133</v>
      </c>
      <c r="U27" s="3" t="s">
        <v>112</v>
      </c>
      <c r="V27" s="3" t="s">
        <v>86</v>
      </c>
      <c r="W27" s="3" t="s">
        <v>86</v>
      </c>
      <c r="X27" s="3" t="s">
        <v>3088</v>
      </c>
      <c r="Y27" s="3" t="s">
        <v>83</v>
      </c>
      <c r="Z27" s="3" t="s">
        <v>83</v>
      </c>
      <c r="AA27" s="3" t="s">
        <v>83</v>
      </c>
      <c r="AB27" s="3" t="s">
        <v>133</v>
      </c>
      <c r="AC27" s="3" t="s">
        <v>83</v>
      </c>
      <c r="AD27" s="3">
        <f>-(0.02 %)</f>
        <v>-2.0000000000000001E-4</v>
      </c>
      <c r="AE27" s="3" t="s">
        <v>86</v>
      </c>
      <c r="AF27" s="3" t="s">
        <v>83</v>
      </c>
      <c r="AG27" s="3" t="s">
        <v>83</v>
      </c>
      <c r="AH27" s="3" t="s">
        <v>83</v>
      </c>
      <c r="AI27" s="3" t="s">
        <v>83</v>
      </c>
      <c r="AJ27" s="3" t="s">
        <v>1545</v>
      </c>
      <c r="AK27" s="3" t="s">
        <v>1545</v>
      </c>
      <c r="AL27" s="3" t="s">
        <v>678</v>
      </c>
      <c r="AM27" s="3" t="s">
        <v>678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83</v>
      </c>
      <c r="AS27" s="3" t="s">
        <v>83</v>
      </c>
      <c r="AT27" s="3" t="s">
        <v>83</v>
      </c>
      <c r="AU27" s="3" t="s">
        <v>83</v>
      </c>
      <c r="AV27" s="8">
        <v>0</v>
      </c>
      <c r="AW27" s="8">
        <v>0</v>
      </c>
      <c r="AX27" s="8">
        <v>0</v>
      </c>
      <c r="AY27" s="8">
        <v>0</v>
      </c>
      <c r="AZ27" s="2"/>
    </row>
    <row r="28" spans="4:52" x14ac:dyDescent="0.2">
      <c r="D28" s="1" t="s">
        <v>3463</v>
      </c>
      <c r="E28" s="3" t="s">
        <v>76</v>
      </c>
      <c r="F28" s="3" t="s">
        <v>173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0.81805555555555554</v>
      </c>
      <c r="N28" s="3" t="s">
        <v>3464</v>
      </c>
      <c r="O28" s="2"/>
      <c r="P28" s="3" t="s">
        <v>1054</v>
      </c>
      <c r="Q28" s="3" t="s">
        <v>352</v>
      </c>
      <c r="R28" s="3" t="s">
        <v>630</v>
      </c>
      <c r="S28" s="3" t="s">
        <v>617</v>
      </c>
      <c r="T28" s="3" t="s">
        <v>186</v>
      </c>
      <c r="U28" s="3" t="s">
        <v>327</v>
      </c>
      <c r="V28" s="3">
        <f>-(0.02 %)</f>
        <v>-2.0000000000000001E-4</v>
      </c>
      <c r="W28" s="3" t="s">
        <v>3465</v>
      </c>
      <c r="X28" s="3" t="s">
        <v>2955</v>
      </c>
      <c r="Y28" s="3" t="s">
        <v>2416</v>
      </c>
      <c r="Z28" s="3" t="s">
        <v>630</v>
      </c>
      <c r="AA28" s="3" t="s">
        <v>558</v>
      </c>
      <c r="AB28" s="3" t="s">
        <v>186</v>
      </c>
      <c r="AC28" s="3" t="s">
        <v>420</v>
      </c>
      <c r="AD28" s="3" t="s">
        <v>86</v>
      </c>
      <c r="AE28" s="3" t="s">
        <v>3466</v>
      </c>
      <c r="AF28" s="3" t="s">
        <v>290</v>
      </c>
      <c r="AG28" s="3" t="s">
        <v>117</v>
      </c>
      <c r="AH28" s="3" t="s">
        <v>1334</v>
      </c>
      <c r="AI28" s="3" t="s">
        <v>155</v>
      </c>
      <c r="AJ28" s="3" t="s">
        <v>296</v>
      </c>
      <c r="AK28" s="3" t="s">
        <v>296</v>
      </c>
      <c r="AL28" s="3" t="s">
        <v>260</v>
      </c>
      <c r="AM28" s="3" t="s">
        <v>260</v>
      </c>
      <c r="AN28" s="3" t="s">
        <v>186</v>
      </c>
      <c r="AO28" s="3" t="s">
        <v>186</v>
      </c>
      <c r="AP28" s="3" t="s">
        <v>86</v>
      </c>
      <c r="AQ28" s="3" t="s">
        <v>86</v>
      </c>
      <c r="AR28" s="3" t="s">
        <v>3384</v>
      </c>
      <c r="AS28" s="3" t="s">
        <v>3384</v>
      </c>
      <c r="AT28" s="3" t="s">
        <v>519</v>
      </c>
      <c r="AU28" s="3" t="s">
        <v>519</v>
      </c>
      <c r="AV28" s="8">
        <v>0.21</v>
      </c>
      <c r="AW28" s="8">
        <v>0.24</v>
      </c>
      <c r="AX28" s="8">
        <v>0.28000000000000003</v>
      </c>
      <c r="AY28" s="8">
        <v>0.6</v>
      </c>
      <c r="AZ28" s="2"/>
    </row>
    <row r="29" spans="4:52" x14ac:dyDescent="0.2">
      <c r="D29" s="1" t="s">
        <v>3467</v>
      </c>
      <c r="E29" s="3" t="s">
        <v>76</v>
      </c>
      <c r="F29" s="3" t="s">
        <v>77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0.81874999999999998</v>
      </c>
      <c r="N29" s="3" t="s">
        <v>3468</v>
      </c>
      <c r="O29" s="2"/>
      <c r="P29" s="3" t="s">
        <v>165</v>
      </c>
      <c r="Q29" s="3" t="s">
        <v>470</v>
      </c>
      <c r="R29" s="3" t="s">
        <v>149</v>
      </c>
      <c r="S29" s="3" t="s">
        <v>434</v>
      </c>
      <c r="T29" s="3" t="s">
        <v>186</v>
      </c>
      <c r="U29" s="3" t="s">
        <v>115</v>
      </c>
      <c r="V29" s="3">
        <f>-(0.01 %)</f>
        <v>-1E-4</v>
      </c>
      <c r="W29" s="3">
        <f>-(0.16 %)</f>
        <v>-1.6000000000000001E-3</v>
      </c>
      <c r="X29" s="3" t="s">
        <v>2512</v>
      </c>
      <c r="Y29" s="3" t="s">
        <v>3178</v>
      </c>
      <c r="Z29" s="3" t="s">
        <v>149</v>
      </c>
      <c r="AA29" s="3" t="s">
        <v>144</v>
      </c>
      <c r="AB29" s="3" t="s">
        <v>186</v>
      </c>
      <c r="AC29" s="3" t="s">
        <v>529</v>
      </c>
      <c r="AD29" s="3">
        <f>-(0.02 %)</f>
        <v>-2.0000000000000001E-4</v>
      </c>
      <c r="AE29" s="3">
        <f>-(0.21 %)</f>
        <v>-2.0999999999999999E-3</v>
      </c>
      <c r="AF29" s="3" t="s">
        <v>101</v>
      </c>
      <c r="AG29" s="3" t="s">
        <v>290</v>
      </c>
      <c r="AH29" s="3" t="s">
        <v>118</v>
      </c>
      <c r="AI29" s="3" t="s">
        <v>2000</v>
      </c>
      <c r="AJ29" s="3" t="s">
        <v>296</v>
      </c>
      <c r="AK29" s="3" t="s">
        <v>296</v>
      </c>
      <c r="AL29" s="3" t="s">
        <v>260</v>
      </c>
      <c r="AM29" s="3" t="s">
        <v>260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3384</v>
      </c>
      <c r="AS29" s="3" t="s">
        <v>3384</v>
      </c>
      <c r="AT29" s="3" t="s">
        <v>519</v>
      </c>
      <c r="AU29" s="3" t="s">
        <v>519</v>
      </c>
      <c r="AV29" s="8">
        <v>0.01</v>
      </c>
      <c r="AW29" s="8">
        <v>0.01</v>
      </c>
      <c r="AX29" s="8">
        <v>0.03</v>
      </c>
      <c r="AY29" s="8">
        <v>0.21</v>
      </c>
      <c r="AZ29" s="2"/>
    </row>
    <row r="30" spans="4:52" x14ac:dyDescent="0.2">
      <c r="D30" s="1" t="s">
        <v>3227</v>
      </c>
      <c r="E30" s="3" t="s">
        <v>76</v>
      </c>
      <c r="F30" s="3" t="s">
        <v>218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0.81944444444444453</v>
      </c>
      <c r="N30" s="3" t="s">
        <v>3469</v>
      </c>
      <c r="O30" s="2"/>
      <c r="P30" s="3" t="s">
        <v>949</v>
      </c>
      <c r="Q30" s="3" t="s">
        <v>352</v>
      </c>
      <c r="R30" s="3" t="s">
        <v>525</v>
      </c>
      <c r="S30" s="3" t="s">
        <v>333</v>
      </c>
      <c r="T30" s="3" t="s">
        <v>146</v>
      </c>
      <c r="U30" s="3" t="s">
        <v>420</v>
      </c>
      <c r="V30" s="3" t="s">
        <v>86</v>
      </c>
      <c r="W30" s="3" t="s">
        <v>86</v>
      </c>
      <c r="X30" s="3" t="s">
        <v>3470</v>
      </c>
      <c r="Y30" s="3" t="s">
        <v>3471</v>
      </c>
      <c r="Z30" s="3" t="s">
        <v>85</v>
      </c>
      <c r="AA30" s="3" t="s">
        <v>216</v>
      </c>
      <c r="AB30" s="3" t="s">
        <v>158</v>
      </c>
      <c r="AC30" s="3" t="s">
        <v>347</v>
      </c>
      <c r="AD30" s="3">
        <f>-(0.05 %)</f>
        <v>-5.0000000000000001E-4</v>
      </c>
      <c r="AE30" s="3">
        <f>-(0.09 %)</f>
        <v>-8.9999999999999998E-4</v>
      </c>
      <c r="AF30" s="3" t="s">
        <v>154</v>
      </c>
      <c r="AG30" s="3" t="s">
        <v>913</v>
      </c>
      <c r="AH30" s="3" t="s">
        <v>1334</v>
      </c>
      <c r="AI30" s="3" t="s">
        <v>155</v>
      </c>
      <c r="AJ30" s="3" t="s">
        <v>1199</v>
      </c>
      <c r="AK30" s="3" t="s">
        <v>1199</v>
      </c>
      <c r="AL30" s="3" t="s">
        <v>85</v>
      </c>
      <c r="AM30" s="3" t="s">
        <v>85</v>
      </c>
      <c r="AN30" s="3" t="s">
        <v>112</v>
      </c>
      <c r="AO30" s="3" t="s">
        <v>112</v>
      </c>
      <c r="AP30" s="3" t="s">
        <v>86</v>
      </c>
      <c r="AQ30" s="3" t="s">
        <v>86</v>
      </c>
      <c r="AR30" s="3" t="s">
        <v>3384</v>
      </c>
      <c r="AS30" s="3" t="s">
        <v>3384</v>
      </c>
      <c r="AT30" s="3" t="s">
        <v>519</v>
      </c>
      <c r="AU30" s="3" t="s">
        <v>519</v>
      </c>
      <c r="AV30" s="8">
        <v>0.04</v>
      </c>
      <c r="AW30" s="8">
        <v>0.04</v>
      </c>
      <c r="AX30" s="8">
        <v>0.05</v>
      </c>
      <c r="AY30" s="8">
        <v>0.06</v>
      </c>
      <c r="AZ30" s="2"/>
    </row>
    <row r="31" spans="4:52" x14ac:dyDescent="0.2">
      <c r="D31" s="4" t="s">
        <v>618</v>
      </c>
      <c r="E31" s="3" t="s">
        <v>76</v>
      </c>
      <c r="F31" s="3" t="s">
        <v>619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0.8222222222222223</v>
      </c>
      <c r="N31" s="4" t="s">
        <v>3472</v>
      </c>
      <c r="O31" s="2"/>
      <c r="P31" s="3" t="s">
        <v>2407</v>
      </c>
      <c r="Q31" s="3" t="s">
        <v>83</v>
      </c>
      <c r="R31" s="3" t="s">
        <v>721</v>
      </c>
      <c r="S31" s="3" t="s">
        <v>83</v>
      </c>
      <c r="T31" s="3" t="s">
        <v>112</v>
      </c>
      <c r="U31" s="3" t="s">
        <v>83</v>
      </c>
      <c r="V31" s="3" t="s">
        <v>3473</v>
      </c>
      <c r="W31" s="3" t="s">
        <v>86</v>
      </c>
      <c r="X31" s="3" t="s">
        <v>1757</v>
      </c>
      <c r="Y31" s="3" t="s">
        <v>545</v>
      </c>
      <c r="Z31" s="3" t="s">
        <v>504</v>
      </c>
      <c r="AA31" s="3" t="s">
        <v>498</v>
      </c>
      <c r="AB31" s="3" t="s">
        <v>112</v>
      </c>
      <c r="AC31" s="3" t="s">
        <v>186</v>
      </c>
      <c r="AD31" s="3" t="s">
        <v>3474</v>
      </c>
      <c r="AE31" s="3" t="s">
        <v>86</v>
      </c>
      <c r="AF31" s="3" t="s">
        <v>101</v>
      </c>
      <c r="AG31" s="3" t="s">
        <v>83</v>
      </c>
      <c r="AH31" s="3" t="s">
        <v>155</v>
      </c>
      <c r="AI31" s="3" t="s">
        <v>83</v>
      </c>
      <c r="AJ31" s="3" t="s">
        <v>1335</v>
      </c>
      <c r="AK31" s="3" t="s">
        <v>1335</v>
      </c>
      <c r="AL31" s="3" t="s">
        <v>575</v>
      </c>
      <c r="AM31" s="3" t="s">
        <v>575</v>
      </c>
      <c r="AN31" s="3" t="s">
        <v>347</v>
      </c>
      <c r="AO31" s="3" t="s">
        <v>347</v>
      </c>
      <c r="AP31" s="3" t="s">
        <v>86</v>
      </c>
      <c r="AQ31" s="3" t="s">
        <v>86</v>
      </c>
      <c r="AR31" s="3" t="s">
        <v>3384</v>
      </c>
      <c r="AS31" s="3" t="s">
        <v>3384</v>
      </c>
      <c r="AT31" s="3" t="s">
        <v>139</v>
      </c>
      <c r="AU31" s="3" t="s">
        <v>139</v>
      </c>
      <c r="AV31" s="8">
        <v>0.03</v>
      </c>
      <c r="AW31" s="8">
        <v>0.03</v>
      </c>
      <c r="AX31" s="8">
        <v>0.04</v>
      </c>
      <c r="AY31" s="8">
        <v>0.32</v>
      </c>
      <c r="AZ31" s="2"/>
    </row>
    <row r="32" spans="4:52" x14ac:dyDescent="0.2">
      <c r="D32" s="1" t="s">
        <v>3475</v>
      </c>
      <c r="E32" s="3" t="s">
        <v>76</v>
      </c>
      <c r="F32" s="3" t="s">
        <v>564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0.82430555555555562</v>
      </c>
      <c r="N32" s="3" t="s">
        <v>3476</v>
      </c>
      <c r="O32" s="2"/>
      <c r="P32" s="3" t="s">
        <v>157</v>
      </c>
      <c r="Q32" s="3" t="s">
        <v>1157</v>
      </c>
      <c r="R32" s="3" t="s">
        <v>353</v>
      </c>
      <c r="S32" s="3" t="s">
        <v>490</v>
      </c>
      <c r="T32" s="3" t="s">
        <v>186</v>
      </c>
      <c r="U32" s="3" t="s">
        <v>186</v>
      </c>
      <c r="V32" s="3" t="s">
        <v>86</v>
      </c>
      <c r="W32" s="3">
        <f>-(0.03 %)</f>
        <v>-2.9999999999999997E-4</v>
      </c>
      <c r="X32" s="3" t="s">
        <v>1329</v>
      </c>
      <c r="Y32" s="3" t="s">
        <v>1319</v>
      </c>
      <c r="Z32" s="3" t="s">
        <v>721</v>
      </c>
      <c r="AA32" s="3" t="s">
        <v>494</v>
      </c>
      <c r="AB32" s="3" t="s">
        <v>186</v>
      </c>
      <c r="AC32" s="3" t="s">
        <v>133</v>
      </c>
      <c r="AD32" s="3" t="s">
        <v>86</v>
      </c>
      <c r="AE32" s="3">
        <f>-(0.23 %)</f>
        <v>-2.3E-3</v>
      </c>
      <c r="AF32" s="3" t="s">
        <v>83</v>
      </c>
      <c r="AG32" s="3" t="s">
        <v>290</v>
      </c>
      <c r="AH32" s="3" t="s">
        <v>393</v>
      </c>
      <c r="AI32" s="3" t="s">
        <v>2000</v>
      </c>
      <c r="AJ32" s="3" t="s">
        <v>83</v>
      </c>
      <c r="AK32" s="3" t="s">
        <v>83</v>
      </c>
      <c r="AL32" s="3" t="s">
        <v>83</v>
      </c>
      <c r="AM32" s="3" t="s">
        <v>83</v>
      </c>
      <c r="AN32" s="3" t="s">
        <v>83</v>
      </c>
      <c r="AO32" s="3" t="s">
        <v>83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83</v>
      </c>
      <c r="AU32" s="3" t="s">
        <v>83</v>
      </c>
      <c r="AV32" s="8">
        <v>0.03</v>
      </c>
      <c r="AW32" s="8">
        <v>0.03</v>
      </c>
      <c r="AX32" s="8">
        <v>0.05</v>
      </c>
      <c r="AY32" s="8">
        <v>0.08</v>
      </c>
      <c r="AZ32" s="2"/>
    </row>
    <row r="33" spans="4:52" x14ac:dyDescent="0.2">
      <c r="D33" s="1" t="s">
        <v>2868</v>
      </c>
      <c r="E33" s="3" t="s">
        <v>76</v>
      </c>
      <c r="F33" s="3" t="s">
        <v>2869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0.82430555555555562</v>
      </c>
      <c r="N33" s="3" t="s">
        <v>3477</v>
      </c>
      <c r="O33" s="2"/>
      <c r="P33" s="3" t="s">
        <v>949</v>
      </c>
      <c r="Q33" s="3" t="s">
        <v>1454</v>
      </c>
      <c r="R33" s="3" t="s">
        <v>331</v>
      </c>
      <c r="S33" s="3" t="s">
        <v>683</v>
      </c>
      <c r="T33" s="3" t="s">
        <v>121</v>
      </c>
      <c r="U33" s="3" t="s">
        <v>112</v>
      </c>
      <c r="V33" s="3">
        <f>-(0.25 %)</f>
        <v>-2.5000000000000001E-3</v>
      </c>
      <c r="W33" s="3" t="s">
        <v>86</v>
      </c>
      <c r="X33" s="3" t="s">
        <v>2836</v>
      </c>
      <c r="Y33" s="3" t="s">
        <v>83</v>
      </c>
      <c r="Z33" s="3" t="s">
        <v>333</v>
      </c>
      <c r="AA33" s="3" t="s">
        <v>83</v>
      </c>
      <c r="AB33" s="3" t="s">
        <v>112</v>
      </c>
      <c r="AC33" s="3" t="s">
        <v>83</v>
      </c>
      <c r="AD33" s="3">
        <f>-(0.33 %)</f>
        <v>-3.3E-3</v>
      </c>
      <c r="AE33" s="3" t="s">
        <v>86</v>
      </c>
      <c r="AF33" s="3" t="s">
        <v>913</v>
      </c>
      <c r="AG33" s="3" t="s">
        <v>83</v>
      </c>
      <c r="AH33" s="3" t="s">
        <v>155</v>
      </c>
      <c r="AI33" s="3" t="s">
        <v>83</v>
      </c>
      <c r="AJ33" s="3" t="s">
        <v>1062</v>
      </c>
      <c r="AK33" s="3" t="s">
        <v>1062</v>
      </c>
      <c r="AL33" s="3" t="s">
        <v>575</v>
      </c>
      <c r="AM33" s="3" t="s">
        <v>575</v>
      </c>
      <c r="AN33" s="3" t="s">
        <v>133</v>
      </c>
      <c r="AO33" s="3" t="s">
        <v>133</v>
      </c>
      <c r="AP33" s="3" t="s">
        <v>86</v>
      </c>
      <c r="AQ33" s="3" t="s">
        <v>86</v>
      </c>
      <c r="AR33" s="3" t="s">
        <v>3384</v>
      </c>
      <c r="AS33" s="3" t="s">
        <v>3384</v>
      </c>
      <c r="AT33" s="3" t="s">
        <v>519</v>
      </c>
      <c r="AU33" s="3" t="s">
        <v>519</v>
      </c>
      <c r="AV33" s="8">
        <v>0</v>
      </c>
      <c r="AW33" s="8">
        <v>0</v>
      </c>
      <c r="AX33" s="8">
        <v>0.01</v>
      </c>
      <c r="AY33" s="8">
        <v>0.08</v>
      </c>
      <c r="AZ33" s="2"/>
    </row>
    <row r="34" spans="4:52" x14ac:dyDescent="0.2">
      <c r="D34" s="1" t="s">
        <v>317</v>
      </c>
      <c r="E34" s="3" t="s">
        <v>76</v>
      </c>
      <c r="F34" s="3" t="s">
        <v>3443</v>
      </c>
      <c r="G34" s="3" t="s">
        <v>78</v>
      </c>
      <c r="H34" s="2"/>
      <c r="I34" s="2"/>
      <c r="J34" s="2"/>
      <c r="K34" s="3" t="s">
        <v>79</v>
      </c>
      <c r="L34" s="3" t="s">
        <v>80</v>
      </c>
      <c r="M34" s="6">
        <v>0.82708333333333339</v>
      </c>
      <c r="N34" s="3" t="s">
        <v>3478</v>
      </c>
      <c r="O34" s="2"/>
      <c r="P34" s="3" t="s">
        <v>1196</v>
      </c>
      <c r="Q34" s="3" t="s">
        <v>1138</v>
      </c>
      <c r="R34" s="3" t="s">
        <v>605</v>
      </c>
      <c r="S34" s="3" t="s">
        <v>126</v>
      </c>
      <c r="T34" s="3" t="s">
        <v>179</v>
      </c>
      <c r="U34" s="3" t="s">
        <v>392</v>
      </c>
      <c r="V34" s="3" t="s">
        <v>86</v>
      </c>
      <c r="W34" s="3" t="s">
        <v>86</v>
      </c>
      <c r="X34" s="3" t="s">
        <v>3479</v>
      </c>
      <c r="Y34" s="3" t="s">
        <v>83</v>
      </c>
      <c r="Z34" s="3" t="s">
        <v>387</v>
      </c>
      <c r="AA34" s="3" t="s">
        <v>83</v>
      </c>
      <c r="AB34" s="3" t="s">
        <v>186</v>
      </c>
      <c r="AC34" s="3" t="s">
        <v>83</v>
      </c>
      <c r="AD34" s="3" t="s">
        <v>86</v>
      </c>
      <c r="AE34" s="3" t="s">
        <v>86</v>
      </c>
      <c r="AF34" s="3" t="s">
        <v>83</v>
      </c>
      <c r="AG34" s="3" t="s">
        <v>83</v>
      </c>
      <c r="AH34" s="3" t="s">
        <v>83</v>
      </c>
      <c r="AI34" s="3" t="s">
        <v>83</v>
      </c>
      <c r="AJ34" s="3" t="s">
        <v>729</v>
      </c>
      <c r="AK34" s="3" t="s">
        <v>729</v>
      </c>
      <c r="AL34" s="3" t="s">
        <v>1035</v>
      </c>
      <c r="AM34" s="3" t="s">
        <v>1035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3384</v>
      </c>
      <c r="AS34" s="3" t="s">
        <v>3384</v>
      </c>
      <c r="AT34" s="3" t="s">
        <v>83</v>
      </c>
      <c r="AU34" s="3" t="s">
        <v>83</v>
      </c>
      <c r="AV34" s="8">
        <v>0.02</v>
      </c>
      <c r="AW34" s="8">
        <v>0.03</v>
      </c>
      <c r="AX34" s="8">
        <v>0.06</v>
      </c>
      <c r="AY34" s="8">
        <v>0.25</v>
      </c>
      <c r="AZ34" s="2"/>
    </row>
    <row r="35" spans="4:52" x14ac:dyDescent="0.2">
      <c r="D35" s="1" t="s">
        <v>1507</v>
      </c>
      <c r="E35" s="3" t="s">
        <v>76</v>
      </c>
      <c r="F35" s="3" t="s">
        <v>2289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0.82777777777777783</v>
      </c>
      <c r="N35" s="3" t="s">
        <v>3480</v>
      </c>
      <c r="O35" s="2"/>
      <c r="P35" s="3" t="s">
        <v>195</v>
      </c>
      <c r="Q35" s="3" t="s">
        <v>1217</v>
      </c>
      <c r="R35" s="3" t="s">
        <v>269</v>
      </c>
      <c r="S35" s="3" t="s">
        <v>178</v>
      </c>
      <c r="T35" s="3" t="s">
        <v>575</v>
      </c>
      <c r="U35" s="3" t="s">
        <v>529</v>
      </c>
      <c r="V35" s="3" t="s">
        <v>3481</v>
      </c>
      <c r="W35" s="3" t="s">
        <v>3482</v>
      </c>
      <c r="X35" s="3" t="s">
        <v>119</v>
      </c>
      <c r="Y35" s="3" t="s">
        <v>1615</v>
      </c>
      <c r="Z35" s="3" t="s">
        <v>284</v>
      </c>
      <c r="AA35" s="3" t="s">
        <v>185</v>
      </c>
      <c r="AB35" s="3" t="s">
        <v>356</v>
      </c>
      <c r="AC35" s="3" t="s">
        <v>426</v>
      </c>
      <c r="AD35" s="3" t="s">
        <v>3483</v>
      </c>
      <c r="AE35" s="3" t="s">
        <v>86</v>
      </c>
      <c r="AF35" s="3" t="s">
        <v>913</v>
      </c>
      <c r="AG35" s="3" t="s">
        <v>83</v>
      </c>
      <c r="AH35" s="3" t="s">
        <v>313</v>
      </c>
      <c r="AI35" s="3" t="s">
        <v>83</v>
      </c>
      <c r="AJ35" s="3" t="s">
        <v>296</v>
      </c>
      <c r="AK35" s="3" t="s">
        <v>296</v>
      </c>
      <c r="AL35" s="3" t="s">
        <v>1259</v>
      </c>
      <c r="AM35" s="3" t="s">
        <v>1259</v>
      </c>
      <c r="AN35" s="3" t="s">
        <v>260</v>
      </c>
      <c r="AO35" s="3" t="s">
        <v>260</v>
      </c>
      <c r="AP35" s="3" t="s">
        <v>86</v>
      </c>
      <c r="AQ35" s="3" t="s">
        <v>86</v>
      </c>
      <c r="AR35" s="3" t="s">
        <v>3384</v>
      </c>
      <c r="AS35" s="3" t="s">
        <v>3384</v>
      </c>
      <c r="AT35" s="3" t="s">
        <v>519</v>
      </c>
      <c r="AU35" s="3" t="s">
        <v>519</v>
      </c>
      <c r="AV35" s="8">
        <v>0.03</v>
      </c>
      <c r="AW35" s="8">
        <v>0.03</v>
      </c>
      <c r="AX35" s="8">
        <v>0.06</v>
      </c>
      <c r="AY35" s="8">
        <v>0.26</v>
      </c>
      <c r="AZ35" s="2"/>
    </row>
    <row r="36" spans="4:52" x14ac:dyDescent="0.2">
      <c r="D36" s="1" t="s">
        <v>1201</v>
      </c>
      <c r="E36" s="3" t="s">
        <v>76</v>
      </c>
      <c r="F36" s="3" t="s">
        <v>1202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0.82777777777777783</v>
      </c>
      <c r="N36" s="3" t="s">
        <v>3484</v>
      </c>
      <c r="O36" s="2"/>
      <c r="P36" s="3" t="s">
        <v>1054</v>
      </c>
      <c r="Q36" s="3" t="s">
        <v>573</v>
      </c>
      <c r="R36" s="3" t="s">
        <v>415</v>
      </c>
      <c r="S36" s="3" t="s">
        <v>460</v>
      </c>
      <c r="T36" s="3" t="s">
        <v>186</v>
      </c>
      <c r="U36" s="3" t="s">
        <v>112</v>
      </c>
      <c r="V36" s="3" t="s">
        <v>3485</v>
      </c>
      <c r="W36" s="3" t="s">
        <v>3486</v>
      </c>
      <c r="X36" s="3" t="s">
        <v>2867</v>
      </c>
      <c r="Y36" s="3" t="s">
        <v>83</v>
      </c>
      <c r="Z36" s="3" t="s">
        <v>415</v>
      </c>
      <c r="AA36" s="3" t="s">
        <v>83</v>
      </c>
      <c r="AB36" s="3" t="s">
        <v>179</v>
      </c>
      <c r="AC36" s="3" t="s">
        <v>83</v>
      </c>
      <c r="AD36" s="3" t="s">
        <v>3487</v>
      </c>
      <c r="AE36" s="3" t="s">
        <v>86</v>
      </c>
      <c r="AF36" s="3" t="s">
        <v>290</v>
      </c>
      <c r="AG36" s="3" t="s">
        <v>83</v>
      </c>
      <c r="AH36" s="3" t="s">
        <v>497</v>
      </c>
      <c r="AI36" s="3" t="s">
        <v>83</v>
      </c>
      <c r="AJ36" s="3" t="s">
        <v>1057</v>
      </c>
      <c r="AK36" s="3" t="s">
        <v>1057</v>
      </c>
      <c r="AL36" s="3" t="s">
        <v>196</v>
      </c>
      <c r="AM36" s="3" t="s">
        <v>196</v>
      </c>
      <c r="AN36" s="3" t="s">
        <v>151</v>
      </c>
      <c r="AO36" s="3" t="s">
        <v>151</v>
      </c>
      <c r="AP36" s="3" t="s">
        <v>86</v>
      </c>
      <c r="AQ36" s="3" t="s">
        <v>86</v>
      </c>
      <c r="AR36" s="3" t="s">
        <v>3384</v>
      </c>
      <c r="AS36" s="3" t="s">
        <v>3384</v>
      </c>
      <c r="AT36" s="3" t="s">
        <v>519</v>
      </c>
      <c r="AU36" s="3" t="s">
        <v>519</v>
      </c>
      <c r="AV36" s="8">
        <v>0.01</v>
      </c>
      <c r="AW36" s="8">
        <v>0.01</v>
      </c>
      <c r="AX36" s="8">
        <v>0.02</v>
      </c>
      <c r="AY36" s="8">
        <v>0.13</v>
      </c>
      <c r="AZ36" s="2"/>
    </row>
    <row r="37" spans="4:52" x14ac:dyDescent="0.2">
      <c r="D37" s="1" t="s">
        <v>3284</v>
      </c>
      <c r="E37" s="3" t="s">
        <v>76</v>
      </c>
      <c r="F37" s="3" t="s">
        <v>3285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0.82847222222222217</v>
      </c>
      <c r="N37" s="3" t="s">
        <v>3488</v>
      </c>
      <c r="O37" s="2"/>
      <c r="P37" s="3" t="s">
        <v>83</v>
      </c>
      <c r="Q37" s="3" t="s">
        <v>83</v>
      </c>
      <c r="R37" s="3" t="s">
        <v>83</v>
      </c>
      <c r="S37" s="3" t="s">
        <v>83</v>
      </c>
      <c r="T37" s="3" t="s">
        <v>83</v>
      </c>
      <c r="U37" s="3" t="s">
        <v>83</v>
      </c>
      <c r="V37" s="3" t="s">
        <v>86</v>
      </c>
      <c r="W37" s="3" t="s">
        <v>86</v>
      </c>
      <c r="X37" s="3" t="s">
        <v>341</v>
      </c>
      <c r="Y37" s="3" t="s">
        <v>83</v>
      </c>
      <c r="Z37" s="3" t="s">
        <v>144</v>
      </c>
      <c r="AA37" s="3" t="s">
        <v>83</v>
      </c>
      <c r="AB37" s="3" t="s">
        <v>115</v>
      </c>
      <c r="AC37" s="3" t="s">
        <v>83</v>
      </c>
      <c r="AD37" s="3" t="s">
        <v>86</v>
      </c>
      <c r="AE37" s="3" t="s">
        <v>86</v>
      </c>
      <c r="AF37" s="3" t="s">
        <v>101</v>
      </c>
      <c r="AG37" s="3" t="s">
        <v>83</v>
      </c>
      <c r="AH37" s="3" t="s">
        <v>156</v>
      </c>
      <c r="AI37" s="3" t="s">
        <v>83</v>
      </c>
      <c r="AJ37" s="3" t="s">
        <v>3404</v>
      </c>
      <c r="AK37" s="3" t="s">
        <v>3404</v>
      </c>
      <c r="AL37" s="3" t="s">
        <v>331</v>
      </c>
      <c r="AM37" s="3" t="s">
        <v>331</v>
      </c>
      <c r="AN37" s="3" t="s">
        <v>229</v>
      </c>
      <c r="AO37" s="3" t="s">
        <v>229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83</v>
      </c>
      <c r="AU37" s="3" t="s">
        <v>83</v>
      </c>
      <c r="AV37" s="8">
        <v>0.01</v>
      </c>
      <c r="AW37" s="8">
        <v>0.01</v>
      </c>
      <c r="AX37" s="8">
        <v>0.03</v>
      </c>
      <c r="AY37" s="8">
        <v>0.63</v>
      </c>
      <c r="AZ37" s="2"/>
    </row>
    <row r="38" spans="4:52" x14ac:dyDescent="0.2">
      <c r="D38" s="1" t="s">
        <v>317</v>
      </c>
      <c r="E38" s="3" t="s">
        <v>76</v>
      </c>
      <c r="F38" s="3" t="s">
        <v>3443</v>
      </c>
      <c r="G38" s="3" t="s">
        <v>78</v>
      </c>
      <c r="H38" s="2"/>
      <c r="I38" s="2"/>
      <c r="J38" s="2"/>
      <c r="K38" s="3" t="s">
        <v>79</v>
      </c>
      <c r="L38" s="3" t="s">
        <v>80</v>
      </c>
      <c r="M38" s="6">
        <v>0.82847222222222217</v>
      </c>
      <c r="N38" s="3" t="s">
        <v>3489</v>
      </c>
      <c r="O38" s="2"/>
      <c r="P38" s="3" t="s">
        <v>709</v>
      </c>
      <c r="Q38" s="3" t="s">
        <v>268</v>
      </c>
      <c r="R38" s="3" t="s">
        <v>446</v>
      </c>
      <c r="S38" s="3" t="s">
        <v>105</v>
      </c>
      <c r="T38" s="3" t="s">
        <v>179</v>
      </c>
      <c r="U38" s="3" t="s">
        <v>426</v>
      </c>
      <c r="V38" s="3" t="s">
        <v>86</v>
      </c>
      <c r="W38" s="3" t="s">
        <v>86</v>
      </c>
      <c r="X38" s="3" t="s">
        <v>325</v>
      </c>
      <c r="Y38" s="3" t="s">
        <v>83</v>
      </c>
      <c r="Z38" s="3" t="s">
        <v>126</v>
      </c>
      <c r="AA38" s="3" t="s">
        <v>83</v>
      </c>
      <c r="AB38" s="3" t="s">
        <v>179</v>
      </c>
      <c r="AC38" s="3" t="s">
        <v>83</v>
      </c>
      <c r="AD38" s="3" t="s">
        <v>86</v>
      </c>
      <c r="AE38" s="3" t="s">
        <v>86</v>
      </c>
      <c r="AF38" s="3" t="s">
        <v>101</v>
      </c>
      <c r="AG38" s="3" t="s">
        <v>83</v>
      </c>
      <c r="AH38" s="3" t="s">
        <v>156</v>
      </c>
      <c r="AI38" s="3" t="s">
        <v>83</v>
      </c>
      <c r="AJ38" s="3" t="s">
        <v>2610</v>
      </c>
      <c r="AK38" s="3" t="s">
        <v>2610</v>
      </c>
      <c r="AL38" s="3" t="s">
        <v>500</v>
      </c>
      <c r="AM38" s="3" t="s">
        <v>500</v>
      </c>
      <c r="AN38" s="3" t="s">
        <v>179</v>
      </c>
      <c r="AO38" s="3" t="s">
        <v>179</v>
      </c>
      <c r="AP38" s="3" t="s">
        <v>86</v>
      </c>
      <c r="AQ38" s="3" t="s">
        <v>86</v>
      </c>
      <c r="AR38" s="3" t="s">
        <v>3384</v>
      </c>
      <c r="AS38" s="3" t="s">
        <v>3384</v>
      </c>
      <c r="AT38" s="3" t="s">
        <v>83</v>
      </c>
      <c r="AU38" s="3" t="s">
        <v>83</v>
      </c>
      <c r="AV38" s="8">
        <v>0.05</v>
      </c>
      <c r="AW38" s="8">
        <v>0.06</v>
      </c>
      <c r="AX38" s="8">
        <v>7.0000000000000007E-2</v>
      </c>
      <c r="AY38" s="8">
        <v>0.34</v>
      </c>
      <c r="AZ38" s="2"/>
    </row>
    <row r="39" spans="4:52" x14ac:dyDescent="0.2">
      <c r="D39" s="1" t="s">
        <v>3076</v>
      </c>
      <c r="E39" s="3" t="s">
        <v>76</v>
      </c>
      <c r="F39" s="3" t="s">
        <v>658</v>
      </c>
      <c r="G39" s="3" t="s">
        <v>78</v>
      </c>
      <c r="H39" s="2"/>
      <c r="I39" s="2"/>
      <c r="J39" s="2"/>
      <c r="K39" s="3" t="s">
        <v>79</v>
      </c>
      <c r="L39" s="3" t="s">
        <v>80</v>
      </c>
      <c r="M39" s="6">
        <v>0.83333333333333337</v>
      </c>
      <c r="N39" s="3" t="s">
        <v>3490</v>
      </c>
      <c r="O39" s="2"/>
      <c r="P39" s="3" t="s">
        <v>2763</v>
      </c>
      <c r="Q39" s="3" t="s">
        <v>83</v>
      </c>
      <c r="R39" s="3" t="s">
        <v>3491</v>
      </c>
      <c r="S39" s="3" t="s">
        <v>83</v>
      </c>
      <c r="T39" s="3" t="s">
        <v>3492</v>
      </c>
      <c r="U39" s="3" t="s">
        <v>83</v>
      </c>
      <c r="V39" s="3" t="s">
        <v>3493</v>
      </c>
      <c r="W39" s="3" t="s">
        <v>86</v>
      </c>
      <c r="X39" s="3" t="s">
        <v>268</v>
      </c>
      <c r="Y39" s="3" t="s">
        <v>83</v>
      </c>
      <c r="Z39" s="3" t="s">
        <v>2185</v>
      </c>
      <c r="AA39" s="3" t="s">
        <v>83</v>
      </c>
      <c r="AB39" s="3" t="s">
        <v>2768</v>
      </c>
      <c r="AC39" s="3" t="s">
        <v>83</v>
      </c>
      <c r="AD39" s="3" t="s">
        <v>3494</v>
      </c>
      <c r="AE39" s="3" t="s">
        <v>86</v>
      </c>
      <c r="AF39" s="3" t="s">
        <v>101</v>
      </c>
      <c r="AG39" s="3" t="s">
        <v>83</v>
      </c>
      <c r="AH39" s="3" t="s">
        <v>183</v>
      </c>
      <c r="AI39" s="3" t="s">
        <v>83</v>
      </c>
      <c r="AJ39" s="3" t="s">
        <v>1498</v>
      </c>
      <c r="AK39" s="3" t="s">
        <v>1498</v>
      </c>
      <c r="AL39" s="3" t="s">
        <v>1344</v>
      </c>
      <c r="AM39" s="3" t="s">
        <v>1344</v>
      </c>
      <c r="AN39" s="3" t="s">
        <v>249</v>
      </c>
      <c r="AO39" s="3" t="s">
        <v>249</v>
      </c>
      <c r="AP39" s="3" t="s">
        <v>86</v>
      </c>
      <c r="AQ39" s="3" t="s">
        <v>86</v>
      </c>
      <c r="AR39" s="3" t="s">
        <v>136</v>
      </c>
      <c r="AS39" s="3" t="s">
        <v>136</v>
      </c>
      <c r="AT39" s="3" t="s">
        <v>83</v>
      </c>
      <c r="AU39" s="3" t="s">
        <v>83</v>
      </c>
      <c r="AV39" s="8">
        <v>0</v>
      </c>
      <c r="AW39" s="8">
        <v>0.01</v>
      </c>
      <c r="AX39" s="8">
        <v>0.02</v>
      </c>
      <c r="AY39" s="8">
        <v>7.0000000000000007E-2</v>
      </c>
      <c r="AZ39" s="2"/>
    </row>
    <row r="40" spans="4:52" x14ac:dyDescent="0.2">
      <c r="D40" s="1" t="s">
        <v>3036</v>
      </c>
      <c r="E40" s="3" t="s">
        <v>76</v>
      </c>
      <c r="F40" s="3" t="s">
        <v>3037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0.83472222222222225</v>
      </c>
      <c r="N40" s="3" t="s">
        <v>3495</v>
      </c>
      <c r="O40" s="2"/>
      <c r="P40" s="3" t="s">
        <v>1054</v>
      </c>
      <c r="Q40" s="3" t="s">
        <v>97</v>
      </c>
      <c r="R40" s="3" t="s">
        <v>434</v>
      </c>
      <c r="S40" s="3" t="s">
        <v>144</v>
      </c>
      <c r="T40" s="3" t="s">
        <v>121</v>
      </c>
      <c r="U40" s="3" t="s">
        <v>115</v>
      </c>
      <c r="V40" s="3" t="s">
        <v>3496</v>
      </c>
      <c r="W40" s="3" t="s">
        <v>86</v>
      </c>
      <c r="X40" s="3" t="s">
        <v>722</v>
      </c>
      <c r="Y40" s="3" t="s">
        <v>2306</v>
      </c>
      <c r="Z40" s="3" t="s">
        <v>431</v>
      </c>
      <c r="AA40" s="3" t="s">
        <v>263</v>
      </c>
      <c r="AB40" s="3" t="s">
        <v>186</v>
      </c>
      <c r="AC40" s="3" t="s">
        <v>121</v>
      </c>
      <c r="AD40" s="3" t="s">
        <v>3497</v>
      </c>
      <c r="AE40" s="3" t="s">
        <v>2432</v>
      </c>
      <c r="AF40" s="3" t="s">
        <v>83</v>
      </c>
      <c r="AG40" s="3" t="s">
        <v>913</v>
      </c>
      <c r="AH40" s="3" t="s">
        <v>393</v>
      </c>
      <c r="AI40" s="3" t="s">
        <v>155</v>
      </c>
      <c r="AJ40" s="3" t="s">
        <v>842</v>
      </c>
      <c r="AK40" s="3" t="s">
        <v>842</v>
      </c>
      <c r="AL40" s="3" t="s">
        <v>683</v>
      </c>
      <c r="AM40" s="3" t="s">
        <v>683</v>
      </c>
      <c r="AN40" s="3" t="s">
        <v>186</v>
      </c>
      <c r="AO40" s="3" t="s">
        <v>186</v>
      </c>
      <c r="AP40" s="3" t="s">
        <v>86</v>
      </c>
      <c r="AQ40" s="3" t="s">
        <v>86</v>
      </c>
      <c r="AR40" s="3" t="s">
        <v>3384</v>
      </c>
      <c r="AS40" s="3" t="s">
        <v>3384</v>
      </c>
      <c r="AT40" s="3" t="s">
        <v>519</v>
      </c>
      <c r="AU40" s="3" t="s">
        <v>519</v>
      </c>
      <c r="AV40" s="8">
        <v>0.03</v>
      </c>
      <c r="AW40" s="8">
        <v>0.04</v>
      </c>
      <c r="AX40" s="8">
        <v>0.06</v>
      </c>
      <c r="AY40" s="8">
        <v>0.21</v>
      </c>
      <c r="AZ40" s="2"/>
    </row>
    <row r="41" spans="4:52" x14ac:dyDescent="0.2">
      <c r="D41" s="1" t="s">
        <v>3498</v>
      </c>
      <c r="E41" s="3" t="s">
        <v>76</v>
      </c>
      <c r="F41" s="3" t="s">
        <v>88</v>
      </c>
      <c r="G41" s="3" t="s">
        <v>468</v>
      </c>
      <c r="H41" s="2"/>
      <c r="I41" s="2"/>
      <c r="J41" s="2"/>
      <c r="K41" s="3" t="s">
        <v>79</v>
      </c>
      <c r="L41" s="2"/>
      <c r="M41" s="6">
        <v>0.83680555555555547</v>
      </c>
      <c r="N41" s="3" t="s">
        <v>3499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4:52" x14ac:dyDescent="0.2">
      <c r="D42" s="1" t="s">
        <v>317</v>
      </c>
      <c r="E42" s="3" t="s">
        <v>76</v>
      </c>
      <c r="F42" s="3" t="s">
        <v>3426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0.83958333333333324</v>
      </c>
      <c r="N42" s="3" t="s">
        <v>3500</v>
      </c>
      <c r="O42" s="2"/>
      <c r="P42" s="3" t="s">
        <v>481</v>
      </c>
      <c r="Q42" s="3" t="s">
        <v>1138</v>
      </c>
      <c r="R42" s="3" t="s">
        <v>356</v>
      </c>
      <c r="S42" s="3" t="s">
        <v>694</v>
      </c>
      <c r="T42" s="3" t="s">
        <v>347</v>
      </c>
      <c r="U42" s="3" t="s">
        <v>158</v>
      </c>
      <c r="V42" s="3" t="s">
        <v>3501</v>
      </c>
      <c r="W42" s="3" t="s">
        <v>86</v>
      </c>
      <c r="X42" s="3" t="s">
        <v>425</v>
      </c>
      <c r="Y42" s="3" t="s">
        <v>83</v>
      </c>
      <c r="Z42" s="3" t="s">
        <v>609</v>
      </c>
      <c r="AA42" s="3" t="s">
        <v>83</v>
      </c>
      <c r="AB42" s="3" t="s">
        <v>121</v>
      </c>
      <c r="AC42" s="3" t="s">
        <v>83</v>
      </c>
      <c r="AD42" s="3" t="s">
        <v>3502</v>
      </c>
      <c r="AE42" s="3" t="s">
        <v>86</v>
      </c>
      <c r="AF42" s="3" t="s">
        <v>101</v>
      </c>
      <c r="AG42" s="3" t="s">
        <v>83</v>
      </c>
      <c r="AH42" s="3" t="s">
        <v>335</v>
      </c>
      <c r="AI42" s="3" t="s">
        <v>83</v>
      </c>
      <c r="AJ42" s="3" t="s">
        <v>1347</v>
      </c>
      <c r="AK42" s="3" t="s">
        <v>1347</v>
      </c>
      <c r="AL42" s="3" t="s">
        <v>609</v>
      </c>
      <c r="AM42" s="3" t="s">
        <v>609</v>
      </c>
      <c r="AN42" s="3" t="s">
        <v>133</v>
      </c>
      <c r="AO42" s="3" t="s">
        <v>133</v>
      </c>
      <c r="AP42" s="3" t="s">
        <v>86</v>
      </c>
      <c r="AQ42" s="3" t="s">
        <v>86</v>
      </c>
      <c r="AR42" s="3" t="s">
        <v>3384</v>
      </c>
      <c r="AS42" s="3" t="s">
        <v>3384</v>
      </c>
      <c r="AT42" s="3" t="s">
        <v>519</v>
      </c>
      <c r="AU42" s="3" t="s">
        <v>519</v>
      </c>
      <c r="AV42" s="8">
        <v>0.12</v>
      </c>
      <c r="AW42" s="8">
        <v>0.17</v>
      </c>
      <c r="AX42" s="8">
        <v>0.24</v>
      </c>
      <c r="AY42" s="8">
        <v>0.61</v>
      </c>
      <c r="AZ42" s="2"/>
    </row>
    <row r="43" spans="4:52" x14ac:dyDescent="0.2">
      <c r="D43" s="1" t="s">
        <v>768</v>
      </c>
      <c r="E43" s="3" t="s">
        <v>76</v>
      </c>
      <c r="F43" s="3" t="s">
        <v>3503</v>
      </c>
      <c r="G43" s="3" t="s">
        <v>78</v>
      </c>
      <c r="H43" s="2"/>
      <c r="I43" s="2"/>
      <c r="J43" s="2"/>
      <c r="K43" s="3" t="s">
        <v>79</v>
      </c>
      <c r="L43" s="3" t="s">
        <v>80</v>
      </c>
      <c r="M43" s="6">
        <v>0.84513888888888899</v>
      </c>
      <c r="N43" s="3" t="s">
        <v>1877</v>
      </c>
      <c r="O43" s="2"/>
      <c r="P43" s="3" t="s">
        <v>738</v>
      </c>
      <c r="Q43" s="3" t="s">
        <v>726</v>
      </c>
      <c r="R43" s="3" t="s">
        <v>3504</v>
      </c>
      <c r="S43" s="3" t="s">
        <v>3505</v>
      </c>
      <c r="T43" s="3" t="s">
        <v>440</v>
      </c>
      <c r="U43" s="3" t="s">
        <v>3506</v>
      </c>
      <c r="V43" s="3" t="s">
        <v>3507</v>
      </c>
      <c r="W43" s="3" t="s">
        <v>86</v>
      </c>
      <c r="X43" s="3" t="s">
        <v>214</v>
      </c>
      <c r="Y43" s="3" t="s">
        <v>296</v>
      </c>
      <c r="Z43" s="3" t="s">
        <v>3508</v>
      </c>
      <c r="AA43" s="3" t="s">
        <v>3509</v>
      </c>
      <c r="AB43" s="3" t="s">
        <v>380</v>
      </c>
      <c r="AC43" s="3" t="s">
        <v>1819</v>
      </c>
      <c r="AD43" s="3" t="s">
        <v>3510</v>
      </c>
      <c r="AE43" s="3" t="s">
        <v>86</v>
      </c>
      <c r="AF43" s="3" t="s">
        <v>101</v>
      </c>
      <c r="AG43" s="3" t="s">
        <v>1225</v>
      </c>
      <c r="AH43" s="3" t="s">
        <v>118</v>
      </c>
      <c r="AI43" s="3" t="s">
        <v>139</v>
      </c>
      <c r="AJ43" s="3" t="s">
        <v>1356</v>
      </c>
      <c r="AK43" s="3" t="s">
        <v>1356</v>
      </c>
      <c r="AL43" s="3" t="s">
        <v>3511</v>
      </c>
      <c r="AM43" s="3" t="s">
        <v>3511</v>
      </c>
      <c r="AN43" s="3" t="s">
        <v>1063</v>
      </c>
      <c r="AO43" s="3" t="s">
        <v>1063</v>
      </c>
      <c r="AP43" s="3" t="s">
        <v>86</v>
      </c>
      <c r="AQ43" s="3" t="s">
        <v>86</v>
      </c>
      <c r="AR43" s="3" t="s">
        <v>3384</v>
      </c>
      <c r="AS43" s="3" t="s">
        <v>3384</v>
      </c>
      <c r="AT43" s="3" t="s">
        <v>519</v>
      </c>
      <c r="AU43" s="3" t="s">
        <v>519</v>
      </c>
      <c r="AV43" s="8">
        <v>0.04</v>
      </c>
      <c r="AW43" s="8">
        <v>0.05</v>
      </c>
      <c r="AX43" s="8">
        <v>0.08</v>
      </c>
      <c r="AY43" s="8">
        <v>0.25</v>
      </c>
      <c r="AZ43" s="2"/>
    </row>
    <row r="44" spans="4:52" x14ac:dyDescent="0.2">
      <c r="D44" s="1" t="s">
        <v>3274</v>
      </c>
      <c r="E44" s="3" t="s">
        <v>76</v>
      </c>
      <c r="F44" s="3" t="s">
        <v>273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0.8534722222222223</v>
      </c>
      <c r="N44" s="3" t="s">
        <v>3513</v>
      </c>
      <c r="O44" s="2"/>
      <c r="P44" s="3" t="s">
        <v>1692</v>
      </c>
      <c r="Q44" s="3" t="s">
        <v>1217</v>
      </c>
      <c r="R44" s="3" t="s">
        <v>353</v>
      </c>
      <c r="S44" s="3" t="s">
        <v>490</v>
      </c>
      <c r="T44" s="3" t="s">
        <v>194</v>
      </c>
      <c r="U44" s="3" t="s">
        <v>186</v>
      </c>
      <c r="V44" s="3" t="s">
        <v>86</v>
      </c>
      <c r="W44" s="3" t="s">
        <v>86</v>
      </c>
      <c r="X44" s="3" t="s">
        <v>157</v>
      </c>
      <c r="Y44" s="3" t="s">
        <v>83</v>
      </c>
      <c r="Z44" s="3" t="s">
        <v>721</v>
      </c>
      <c r="AA44" s="3" t="s">
        <v>83</v>
      </c>
      <c r="AB44" s="3" t="s">
        <v>200</v>
      </c>
      <c r="AC44" s="3" t="s">
        <v>83</v>
      </c>
      <c r="AD44" s="3" t="s">
        <v>86</v>
      </c>
      <c r="AE44" s="3" t="s">
        <v>86</v>
      </c>
      <c r="AF44" s="3" t="s">
        <v>117</v>
      </c>
      <c r="AG44" s="3" t="s">
        <v>83</v>
      </c>
      <c r="AH44" s="3" t="s">
        <v>407</v>
      </c>
      <c r="AI44" s="3" t="s">
        <v>83</v>
      </c>
      <c r="AJ44" s="3" t="s">
        <v>887</v>
      </c>
      <c r="AK44" s="3" t="s">
        <v>887</v>
      </c>
      <c r="AL44" s="3" t="s">
        <v>721</v>
      </c>
      <c r="AM44" s="3" t="s">
        <v>721</v>
      </c>
      <c r="AN44" s="3" t="s">
        <v>83</v>
      </c>
      <c r="AO44" s="3" t="s">
        <v>83</v>
      </c>
      <c r="AP44" s="3" t="s">
        <v>86</v>
      </c>
      <c r="AQ44" s="3" t="s">
        <v>86</v>
      </c>
      <c r="AR44" s="3" t="s">
        <v>3384</v>
      </c>
      <c r="AS44" s="3" t="s">
        <v>3384</v>
      </c>
      <c r="AT44" s="3" t="s">
        <v>83</v>
      </c>
      <c r="AU44" s="3" t="s">
        <v>83</v>
      </c>
      <c r="AV44" s="8">
        <v>0.04</v>
      </c>
      <c r="AW44" s="8">
        <v>0.05</v>
      </c>
      <c r="AX44" s="8">
        <v>7.0000000000000007E-2</v>
      </c>
      <c r="AY44" s="8">
        <v>0.22</v>
      </c>
      <c r="AZ44" s="2"/>
    </row>
    <row r="45" spans="4:52" x14ac:dyDescent="0.2">
      <c r="D45" s="1" t="s">
        <v>3514</v>
      </c>
      <c r="E45" s="3" t="s">
        <v>76</v>
      </c>
      <c r="F45" s="3" t="s">
        <v>3515</v>
      </c>
      <c r="G45" s="3" t="s">
        <v>78</v>
      </c>
      <c r="H45" s="2"/>
      <c r="I45" s="2"/>
      <c r="J45" s="2"/>
      <c r="K45" s="3" t="s">
        <v>79</v>
      </c>
      <c r="L45" s="3" t="s">
        <v>80</v>
      </c>
      <c r="M45" s="6">
        <v>0.85972222222222217</v>
      </c>
      <c r="N45" s="3" t="s">
        <v>3516</v>
      </c>
      <c r="O45" s="2"/>
      <c r="P45" s="3" t="s">
        <v>1498</v>
      </c>
      <c r="Q45" s="3" t="s">
        <v>261</v>
      </c>
      <c r="R45" s="3" t="s">
        <v>500</v>
      </c>
      <c r="S45" s="3" t="s">
        <v>193</v>
      </c>
      <c r="T45" s="3" t="s">
        <v>525</v>
      </c>
      <c r="U45" s="3" t="s">
        <v>85</v>
      </c>
      <c r="V45" s="3" t="s">
        <v>3517</v>
      </c>
      <c r="W45" s="3" t="s">
        <v>86</v>
      </c>
      <c r="X45" s="3" t="s">
        <v>3518</v>
      </c>
      <c r="Y45" s="3" t="s">
        <v>83</v>
      </c>
      <c r="Z45" s="3" t="s">
        <v>500</v>
      </c>
      <c r="AA45" s="3" t="s">
        <v>83</v>
      </c>
      <c r="AB45" s="3" t="s">
        <v>525</v>
      </c>
      <c r="AC45" s="3" t="s">
        <v>83</v>
      </c>
      <c r="AD45" s="3" t="s">
        <v>3519</v>
      </c>
      <c r="AE45" s="3" t="s">
        <v>86</v>
      </c>
      <c r="AF45" s="3" t="s">
        <v>290</v>
      </c>
      <c r="AG45" s="3" t="s">
        <v>83</v>
      </c>
      <c r="AH45" s="3" t="s">
        <v>1583</v>
      </c>
      <c r="AI45" s="3" t="s">
        <v>83</v>
      </c>
      <c r="AJ45" s="3" t="s">
        <v>1327</v>
      </c>
      <c r="AK45" s="3" t="s">
        <v>1327</v>
      </c>
      <c r="AL45" s="3" t="s">
        <v>295</v>
      </c>
      <c r="AM45" s="3" t="s">
        <v>295</v>
      </c>
      <c r="AN45" s="3" t="s">
        <v>353</v>
      </c>
      <c r="AO45" s="3" t="s">
        <v>353</v>
      </c>
      <c r="AP45" s="3" t="s">
        <v>86</v>
      </c>
      <c r="AQ45" s="3" t="s">
        <v>86</v>
      </c>
      <c r="AR45" s="3" t="s">
        <v>3384</v>
      </c>
      <c r="AS45" s="3" t="s">
        <v>3384</v>
      </c>
      <c r="AT45" s="3" t="s">
        <v>519</v>
      </c>
      <c r="AU45" s="3" t="s">
        <v>519</v>
      </c>
      <c r="AV45" s="8">
        <v>0.03</v>
      </c>
      <c r="AW45" s="8">
        <v>0.03</v>
      </c>
      <c r="AX45" s="8">
        <v>0.04</v>
      </c>
      <c r="AY45" s="8">
        <v>0.05</v>
      </c>
      <c r="AZ45" s="2"/>
    </row>
    <row r="46" spans="4:52" x14ac:dyDescent="0.2">
      <c r="D46" s="1" t="s">
        <v>1663</v>
      </c>
      <c r="E46" s="3" t="s">
        <v>76</v>
      </c>
      <c r="F46" s="3" t="s">
        <v>3520</v>
      </c>
      <c r="G46" s="3" t="s">
        <v>468</v>
      </c>
      <c r="H46" s="2"/>
      <c r="I46" s="2"/>
      <c r="J46" s="2"/>
      <c r="K46" s="3" t="s">
        <v>1033</v>
      </c>
      <c r="L46" s="3" t="s">
        <v>161</v>
      </c>
      <c r="M46" s="6">
        <v>0.8618055555555556</v>
      </c>
      <c r="N46" s="3" t="s">
        <v>3521</v>
      </c>
      <c r="O46" s="2"/>
      <c r="P46" s="3" t="s">
        <v>83</v>
      </c>
      <c r="Q46" s="3" t="s">
        <v>83</v>
      </c>
      <c r="R46" s="3" t="s">
        <v>83</v>
      </c>
      <c r="S46" s="3" t="s">
        <v>83</v>
      </c>
      <c r="T46" s="3" t="s">
        <v>83</v>
      </c>
      <c r="U46" s="3" t="s">
        <v>83</v>
      </c>
      <c r="V46" s="3" t="s">
        <v>86</v>
      </c>
      <c r="W46" s="3" t="s">
        <v>86</v>
      </c>
      <c r="X46" s="3" t="s">
        <v>1956</v>
      </c>
      <c r="Y46" s="3" t="s">
        <v>83</v>
      </c>
      <c r="Z46" s="3" t="s">
        <v>83</v>
      </c>
      <c r="AA46" s="3" t="s">
        <v>83</v>
      </c>
      <c r="AB46" s="3" t="s">
        <v>133</v>
      </c>
      <c r="AC46" s="3" t="s">
        <v>83</v>
      </c>
      <c r="AD46" s="3" t="s">
        <v>86</v>
      </c>
      <c r="AE46" s="3" t="s">
        <v>86</v>
      </c>
      <c r="AF46" s="3" t="s">
        <v>83</v>
      </c>
      <c r="AG46" s="3" t="s">
        <v>83</v>
      </c>
      <c r="AH46" s="3" t="s">
        <v>83</v>
      </c>
      <c r="AI46" s="3" t="s">
        <v>83</v>
      </c>
      <c r="AJ46" s="3" t="s">
        <v>1062</v>
      </c>
      <c r="AK46" s="3" t="s">
        <v>1062</v>
      </c>
      <c r="AL46" s="3" t="s">
        <v>83</v>
      </c>
      <c r="AM46" s="3" t="s">
        <v>83</v>
      </c>
      <c r="AN46" s="3" t="s">
        <v>194</v>
      </c>
      <c r="AO46" s="3" t="s">
        <v>194</v>
      </c>
      <c r="AP46" s="3" t="s">
        <v>86</v>
      </c>
      <c r="AQ46" s="3" t="s">
        <v>86</v>
      </c>
      <c r="AR46" s="3" t="s">
        <v>83</v>
      </c>
      <c r="AS46" s="3" t="s">
        <v>83</v>
      </c>
      <c r="AT46" s="3" t="s">
        <v>83</v>
      </c>
      <c r="AU46" s="3" t="s">
        <v>83</v>
      </c>
      <c r="AV46" s="8">
        <v>0</v>
      </c>
      <c r="AW46" s="8">
        <v>0</v>
      </c>
      <c r="AX46" s="8">
        <v>0</v>
      </c>
      <c r="AY46" s="8">
        <v>0</v>
      </c>
      <c r="AZ46" s="2"/>
    </row>
    <row r="47" spans="4:52" x14ac:dyDescent="0.2">
      <c r="D47" s="1" t="s">
        <v>3367</v>
      </c>
      <c r="E47" s="3" t="s">
        <v>76</v>
      </c>
      <c r="F47" s="3" t="s">
        <v>536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0.88194444444444453</v>
      </c>
      <c r="N47" s="3" t="s">
        <v>3522</v>
      </c>
      <c r="O47" s="2"/>
      <c r="P47" s="3" t="s">
        <v>1692</v>
      </c>
      <c r="Q47" s="3" t="s">
        <v>3523</v>
      </c>
      <c r="R47" s="3" t="s">
        <v>223</v>
      </c>
      <c r="S47" s="3" t="s">
        <v>391</v>
      </c>
      <c r="T47" s="3" t="s">
        <v>133</v>
      </c>
      <c r="U47" s="3" t="s">
        <v>179</v>
      </c>
      <c r="V47" s="3" t="s">
        <v>1616</v>
      </c>
      <c r="W47" s="3" t="s">
        <v>86</v>
      </c>
      <c r="X47" s="3" t="s">
        <v>3524</v>
      </c>
      <c r="Y47" s="3" t="s">
        <v>83</v>
      </c>
      <c r="Z47" s="3" t="s">
        <v>376</v>
      </c>
      <c r="AA47" s="3" t="s">
        <v>83</v>
      </c>
      <c r="AB47" s="3" t="s">
        <v>179</v>
      </c>
      <c r="AC47" s="3" t="s">
        <v>83</v>
      </c>
      <c r="AD47" s="3" t="s">
        <v>86</v>
      </c>
      <c r="AE47" s="3" t="s">
        <v>86</v>
      </c>
      <c r="AF47" s="3" t="s">
        <v>913</v>
      </c>
      <c r="AG47" s="3" t="s">
        <v>83</v>
      </c>
      <c r="AH47" s="3" t="s">
        <v>155</v>
      </c>
      <c r="AI47" s="3" t="s">
        <v>83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83</v>
      </c>
      <c r="AU47" s="3" t="s">
        <v>83</v>
      </c>
      <c r="AV47" s="8">
        <v>0</v>
      </c>
      <c r="AW47" s="8">
        <v>0</v>
      </c>
      <c r="AX47" s="8">
        <v>0.01</v>
      </c>
      <c r="AY47" s="8">
        <v>0.13</v>
      </c>
      <c r="AZ47" s="2"/>
    </row>
  </sheetData>
  <mergeCells count="1">
    <mergeCell ref="A3:B3"/>
  </mergeCells>
  <conditionalFormatting sqref="D1:D1048576">
    <cfRule type="duplicateValues" dxfId="2" priority="1"/>
  </conditionalFormatting>
  <hyperlinks>
    <hyperlink ref="F2" r:id="rId1" display="mailto:genorthix@yahoo.com" xr:uid="{ED231E8E-35AD-704E-B0CA-AA5E652DF708}"/>
    <hyperlink ref="D31" r:id="rId2" display="mailto:long12short4@gmail.com" xr:uid="{F665B2D4-EC00-CD4A-BA06-932634B73E13}"/>
    <hyperlink ref="N31" r:id="rId3" display="mailto:long12short4@gmail.com" xr:uid="{F4F360A9-F0A0-8540-B317-291317C41A8A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B133-26A5-484E-9F95-38D48209CFD1}">
  <dimension ref="A1:AZ74"/>
  <sheetViews>
    <sheetView workbookViewId="0">
      <selection activeCell="A3" sqref="A3:B5"/>
    </sheetView>
  </sheetViews>
  <sheetFormatPr baseColWidth="10" defaultRowHeight="16" x14ac:dyDescent="0.2"/>
  <cols>
    <col min="4" max="4" width="32.6640625" bestFit="1" customWidth="1"/>
    <col min="5" max="5" width="36.33203125" bestFit="1" customWidth="1"/>
    <col min="6" max="6" width="20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5.66406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44209.480555555558</v>
      </c>
      <c r="J2" s="6">
        <v>0.89513888888888893</v>
      </c>
      <c r="K2" s="7">
        <v>0.41427083333333337</v>
      </c>
      <c r="L2" s="3">
        <v>97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3381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3382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70</v>
      </c>
      <c r="D5" s="1" t="s">
        <v>3138</v>
      </c>
      <c r="E5" s="3" t="s">
        <v>76</v>
      </c>
      <c r="F5" s="3" t="s">
        <v>1473</v>
      </c>
      <c r="G5" s="3" t="s">
        <v>78</v>
      </c>
      <c r="H5" s="2"/>
      <c r="I5" s="2"/>
      <c r="J5" s="2"/>
      <c r="K5" s="3" t="s">
        <v>79</v>
      </c>
      <c r="L5" s="3" t="s">
        <v>80</v>
      </c>
      <c r="M5" s="6">
        <v>0.85</v>
      </c>
      <c r="N5" s="3" t="s">
        <v>3139</v>
      </c>
      <c r="O5" s="2"/>
      <c r="P5" s="3" t="s">
        <v>82</v>
      </c>
      <c r="Q5" s="3" t="s">
        <v>83</v>
      </c>
      <c r="R5" s="3" t="s">
        <v>3140</v>
      </c>
      <c r="S5" s="3" t="s">
        <v>83</v>
      </c>
      <c r="T5" s="3" t="s">
        <v>3141</v>
      </c>
      <c r="U5" s="3" t="s">
        <v>83</v>
      </c>
      <c r="V5" s="3" t="s">
        <v>3142</v>
      </c>
      <c r="W5" s="3" t="s">
        <v>86</v>
      </c>
      <c r="X5" s="3" t="s">
        <v>315</v>
      </c>
      <c r="Y5" s="3" t="s">
        <v>83</v>
      </c>
      <c r="Z5" s="3" t="s">
        <v>3143</v>
      </c>
      <c r="AA5" s="3" t="s">
        <v>83</v>
      </c>
      <c r="AB5" s="3" t="s">
        <v>2846</v>
      </c>
      <c r="AC5" s="3" t="s">
        <v>83</v>
      </c>
      <c r="AD5" s="3" t="s">
        <v>3144</v>
      </c>
      <c r="AE5" s="3" t="s">
        <v>86</v>
      </c>
      <c r="AF5" s="3" t="s">
        <v>83</v>
      </c>
      <c r="AG5" s="3" t="s">
        <v>83</v>
      </c>
      <c r="AH5" s="3" t="s">
        <v>102</v>
      </c>
      <c r="AI5" s="3" t="s">
        <v>83</v>
      </c>
      <c r="AJ5" s="3" t="s">
        <v>1192</v>
      </c>
      <c r="AK5" s="3" t="s">
        <v>1192</v>
      </c>
      <c r="AL5" s="3" t="s">
        <v>1332</v>
      </c>
      <c r="AM5" s="3" t="s">
        <v>1332</v>
      </c>
      <c r="AN5" s="3" t="s">
        <v>721</v>
      </c>
      <c r="AO5" s="3" t="s">
        <v>721</v>
      </c>
      <c r="AP5" s="3" t="s">
        <v>86</v>
      </c>
      <c r="AQ5" s="3" t="s">
        <v>86</v>
      </c>
      <c r="AR5" s="3" t="s">
        <v>3145</v>
      </c>
      <c r="AS5" s="3" t="s">
        <v>3145</v>
      </c>
      <c r="AT5" s="3" t="s">
        <v>83</v>
      </c>
      <c r="AU5" s="3" t="s">
        <v>83</v>
      </c>
      <c r="AV5" s="8">
        <v>0</v>
      </c>
      <c r="AW5" s="8">
        <v>0</v>
      </c>
      <c r="AX5" s="8">
        <v>0.01</v>
      </c>
      <c r="AY5" s="8">
        <v>0.11</v>
      </c>
      <c r="AZ5" s="2"/>
    </row>
    <row r="6" spans="1:52" x14ac:dyDescent="0.2">
      <c r="D6" s="1" t="s">
        <v>3146</v>
      </c>
      <c r="E6" s="3" t="s">
        <v>76</v>
      </c>
      <c r="F6" s="3" t="s">
        <v>3147</v>
      </c>
      <c r="G6" s="3" t="s">
        <v>78</v>
      </c>
      <c r="H6" s="2"/>
      <c r="I6" s="2"/>
      <c r="J6" s="2"/>
      <c r="K6" s="3" t="s">
        <v>79</v>
      </c>
      <c r="L6" s="3" t="s">
        <v>80</v>
      </c>
      <c r="M6" s="6">
        <v>0.48055555555555557</v>
      </c>
      <c r="N6" s="3" t="s">
        <v>3148</v>
      </c>
      <c r="O6" s="2"/>
      <c r="P6" s="3" t="s">
        <v>1138</v>
      </c>
      <c r="Q6" s="3" t="s">
        <v>83</v>
      </c>
      <c r="R6" s="3" t="s">
        <v>1166</v>
      </c>
      <c r="S6" s="3" t="s">
        <v>83</v>
      </c>
      <c r="T6" s="3" t="s">
        <v>818</v>
      </c>
      <c r="U6" s="3" t="s">
        <v>83</v>
      </c>
      <c r="V6" s="3" t="s">
        <v>3149</v>
      </c>
      <c r="W6" s="3" t="s">
        <v>86</v>
      </c>
      <c r="X6" s="3" t="s">
        <v>83</v>
      </c>
      <c r="Y6" s="3" t="s">
        <v>83</v>
      </c>
      <c r="Z6" s="3" t="s">
        <v>3150</v>
      </c>
      <c r="AA6" s="3" t="s">
        <v>83</v>
      </c>
      <c r="AB6" s="3" t="s">
        <v>500</v>
      </c>
      <c r="AC6" s="3" t="s">
        <v>83</v>
      </c>
      <c r="AD6" s="3" t="s">
        <v>3151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0.01</v>
      </c>
      <c r="AW6" s="8">
        <v>0.01</v>
      </c>
      <c r="AX6" s="8">
        <v>0.01</v>
      </c>
      <c r="AY6" s="8">
        <v>0.02</v>
      </c>
      <c r="AZ6" s="2"/>
    </row>
    <row r="7" spans="1:52" x14ac:dyDescent="0.2">
      <c r="D7" s="1" t="s">
        <v>3152</v>
      </c>
      <c r="E7" s="3" t="s">
        <v>76</v>
      </c>
      <c r="F7" s="3" t="s">
        <v>1744</v>
      </c>
      <c r="G7" s="3" t="s">
        <v>130</v>
      </c>
      <c r="H7" s="2"/>
      <c r="I7" s="2"/>
      <c r="J7" s="2"/>
      <c r="K7" s="3" t="s">
        <v>79</v>
      </c>
      <c r="L7" s="3" t="s">
        <v>80</v>
      </c>
      <c r="M7" s="6">
        <v>0.63611111111111118</v>
      </c>
      <c r="N7" s="3" t="s">
        <v>3153</v>
      </c>
      <c r="O7" s="2"/>
      <c r="P7" s="3" t="s">
        <v>615</v>
      </c>
      <c r="Q7" s="3" t="s">
        <v>301</v>
      </c>
      <c r="R7" s="3" t="s">
        <v>2858</v>
      </c>
      <c r="S7" s="3" t="s">
        <v>597</v>
      </c>
      <c r="T7" s="3" t="s">
        <v>529</v>
      </c>
      <c r="U7" s="3" t="s">
        <v>179</v>
      </c>
      <c r="V7" s="3" t="s">
        <v>86</v>
      </c>
      <c r="W7" s="3" t="s">
        <v>86</v>
      </c>
      <c r="X7" s="3" t="s">
        <v>83</v>
      </c>
      <c r="Y7" s="3" t="s">
        <v>83</v>
      </c>
      <c r="Z7" s="3" t="s">
        <v>1370</v>
      </c>
      <c r="AA7" s="3" t="s">
        <v>83</v>
      </c>
      <c r="AB7" s="3" t="s">
        <v>179</v>
      </c>
      <c r="AC7" s="3" t="s">
        <v>83</v>
      </c>
      <c r="AD7" s="3" t="s">
        <v>86</v>
      </c>
      <c r="AE7" s="3" t="s">
        <v>86</v>
      </c>
      <c r="AF7" s="3" t="s">
        <v>83</v>
      </c>
      <c r="AG7" s="3" t="s">
        <v>83</v>
      </c>
      <c r="AH7" s="3" t="s">
        <v>83</v>
      </c>
      <c r="AI7" s="3" t="s">
        <v>83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</v>
      </c>
      <c r="AW7" s="8">
        <v>0.01</v>
      </c>
      <c r="AX7" s="8">
        <v>0.03</v>
      </c>
      <c r="AY7" s="8">
        <v>0.23</v>
      </c>
      <c r="AZ7" s="2"/>
    </row>
    <row r="8" spans="1:52" x14ac:dyDescent="0.2">
      <c r="D8" s="1" t="s">
        <v>3030</v>
      </c>
      <c r="E8" s="3" t="s">
        <v>76</v>
      </c>
      <c r="F8" s="3" t="s">
        <v>1235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0.73611111111111116</v>
      </c>
      <c r="N8" s="3" t="s">
        <v>3154</v>
      </c>
      <c r="O8" s="2"/>
      <c r="P8" s="3" t="s">
        <v>83</v>
      </c>
      <c r="Q8" s="3" t="s">
        <v>615</v>
      </c>
      <c r="R8" s="3" t="s">
        <v>83</v>
      </c>
      <c r="S8" s="3" t="s">
        <v>504</v>
      </c>
      <c r="T8" s="3" t="s">
        <v>83</v>
      </c>
      <c r="U8" s="3" t="s">
        <v>112</v>
      </c>
      <c r="V8" s="3" t="s">
        <v>86</v>
      </c>
      <c r="W8" s="3">
        <f>-(1.6 %)</f>
        <v>-1.6E-2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0.03</v>
      </c>
      <c r="AW8" s="8">
        <v>0.05</v>
      </c>
      <c r="AX8" s="8">
        <v>0.11</v>
      </c>
      <c r="AY8" s="8">
        <v>0.32</v>
      </c>
      <c r="AZ8" s="2"/>
    </row>
    <row r="9" spans="1:52" x14ac:dyDescent="0.2">
      <c r="D9" s="1" t="s">
        <v>3155</v>
      </c>
      <c r="E9" s="3" t="s">
        <v>76</v>
      </c>
      <c r="F9" s="3" t="s">
        <v>77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0.79236111111111107</v>
      </c>
      <c r="N9" s="3" t="s">
        <v>3156</v>
      </c>
      <c r="O9" s="2"/>
      <c r="P9" s="3" t="s">
        <v>1498</v>
      </c>
      <c r="Q9" s="3" t="s">
        <v>512</v>
      </c>
      <c r="R9" s="3" t="s">
        <v>263</v>
      </c>
      <c r="S9" s="3" t="s">
        <v>818</v>
      </c>
      <c r="T9" s="3" t="s">
        <v>186</v>
      </c>
      <c r="U9" s="3" t="s">
        <v>133</v>
      </c>
      <c r="V9" s="3">
        <f>-(0.79 %)</f>
        <v>-7.9000000000000008E-3</v>
      </c>
      <c r="W9" s="3" t="s">
        <v>86</v>
      </c>
      <c r="X9" s="3" t="s">
        <v>1960</v>
      </c>
      <c r="Y9" s="3" t="s">
        <v>1057</v>
      </c>
      <c r="Z9" s="3" t="s">
        <v>263</v>
      </c>
      <c r="AA9" s="3" t="s">
        <v>818</v>
      </c>
      <c r="AB9" s="3" t="s">
        <v>186</v>
      </c>
      <c r="AC9" s="3" t="s">
        <v>115</v>
      </c>
      <c r="AD9" s="3">
        <f>-(0.81 %)</f>
        <v>-8.1000000000000013E-3</v>
      </c>
      <c r="AE9" s="3" t="s">
        <v>86</v>
      </c>
      <c r="AF9" s="3" t="s">
        <v>101</v>
      </c>
      <c r="AG9" s="3" t="s">
        <v>290</v>
      </c>
      <c r="AH9" s="3" t="s">
        <v>313</v>
      </c>
      <c r="AI9" s="3" t="s">
        <v>1592</v>
      </c>
      <c r="AJ9" s="3" t="s">
        <v>518</v>
      </c>
      <c r="AK9" s="3" t="s">
        <v>518</v>
      </c>
      <c r="AL9" s="3" t="s">
        <v>263</v>
      </c>
      <c r="AM9" s="3" t="s">
        <v>263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2539</v>
      </c>
      <c r="AS9" s="3" t="s">
        <v>2539</v>
      </c>
      <c r="AT9" s="3" t="s">
        <v>156</v>
      </c>
      <c r="AU9" s="3" t="s">
        <v>156</v>
      </c>
      <c r="AV9" s="8">
        <v>0</v>
      </c>
      <c r="AW9" s="8">
        <v>0.01</v>
      </c>
      <c r="AX9" s="8">
        <v>0.03</v>
      </c>
      <c r="AY9" s="8">
        <v>0.15</v>
      </c>
      <c r="AZ9" s="2"/>
    </row>
    <row r="10" spans="1:52" x14ac:dyDescent="0.2">
      <c r="D10" s="1" t="s">
        <v>2160</v>
      </c>
      <c r="E10" s="3" t="s">
        <v>76</v>
      </c>
      <c r="F10" s="3" t="s">
        <v>2161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0.79305555555555562</v>
      </c>
      <c r="N10" s="3" t="s">
        <v>3157</v>
      </c>
      <c r="O10" s="2"/>
      <c r="P10" s="3" t="s">
        <v>485</v>
      </c>
      <c r="Q10" s="3" t="s">
        <v>83</v>
      </c>
      <c r="R10" s="3" t="s">
        <v>281</v>
      </c>
      <c r="S10" s="3" t="s">
        <v>83</v>
      </c>
      <c r="T10" s="3" t="s">
        <v>529</v>
      </c>
      <c r="U10" s="3" t="s">
        <v>83</v>
      </c>
      <c r="V10" s="3" t="s">
        <v>3158</v>
      </c>
      <c r="W10" s="3" t="s">
        <v>86</v>
      </c>
      <c r="X10" s="3" t="s">
        <v>425</v>
      </c>
      <c r="Y10" s="3" t="s">
        <v>83</v>
      </c>
      <c r="Z10" s="3" t="s">
        <v>193</v>
      </c>
      <c r="AA10" s="3" t="s">
        <v>83</v>
      </c>
      <c r="AB10" s="3" t="s">
        <v>529</v>
      </c>
      <c r="AC10" s="3" t="s">
        <v>83</v>
      </c>
      <c r="AD10" s="3" t="s">
        <v>3159</v>
      </c>
      <c r="AE10" s="3" t="s">
        <v>86</v>
      </c>
      <c r="AF10" s="3" t="s">
        <v>101</v>
      </c>
      <c r="AG10" s="3" t="s">
        <v>83</v>
      </c>
      <c r="AH10" s="3" t="s">
        <v>118</v>
      </c>
      <c r="AI10" s="3" t="s">
        <v>83</v>
      </c>
      <c r="AJ10" s="3" t="s">
        <v>1549</v>
      </c>
      <c r="AK10" s="3" t="s">
        <v>1549</v>
      </c>
      <c r="AL10" s="3" t="s">
        <v>339</v>
      </c>
      <c r="AM10" s="3" t="s">
        <v>339</v>
      </c>
      <c r="AN10" s="3" t="s">
        <v>112</v>
      </c>
      <c r="AO10" s="3" t="s">
        <v>112</v>
      </c>
      <c r="AP10" s="3" t="s">
        <v>86</v>
      </c>
      <c r="AQ10" s="3" t="s">
        <v>86</v>
      </c>
      <c r="AR10" s="3" t="s">
        <v>3160</v>
      </c>
      <c r="AS10" s="3" t="s">
        <v>3160</v>
      </c>
      <c r="AT10" s="3" t="s">
        <v>139</v>
      </c>
      <c r="AU10" s="3" t="s">
        <v>139</v>
      </c>
      <c r="AV10" s="8">
        <v>0.01</v>
      </c>
      <c r="AW10" s="8">
        <v>0.02</v>
      </c>
      <c r="AX10" s="8">
        <v>0.04</v>
      </c>
      <c r="AY10" s="8">
        <v>0.15</v>
      </c>
      <c r="AZ10" s="2"/>
    </row>
    <row r="11" spans="1:52" x14ac:dyDescent="0.2">
      <c r="D11" s="1" t="s">
        <v>317</v>
      </c>
      <c r="E11" s="3" t="s">
        <v>76</v>
      </c>
      <c r="F11" s="3" t="s">
        <v>3161</v>
      </c>
      <c r="G11" s="3" t="s">
        <v>78</v>
      </c>
      <c r="H11" s="2"/>
      <c r="I11" s="2"/>
      <c r="J11" s="2"/>
      <c r="K11" s="3" t="s">
        <v>79</v>
      </c>
      <c r="L11" s="3" t="s">
        <v>80</v>
      </c>
      <c r="M11" s="6">
        <v>0.79861111111111116</v>
      </c>
      <c r="N11" s="3" t="s">
        <v>3162</v>
      </c>
      <c r="O11" s="2"/>
      <c r="P11" s="3" t="s">
        <v>83</v>
      </c>
      <c r="Q11" s="3" t="s">
        <v>296</v>
      </c>
      <c r="R11" s="3" t="s">
        <v>83</v>
      </c>
      <c r="S11" s="3" t="s">
        <v>500</v>
      </c>
      <c r="T11" s="3" t="s">
        <v>83</v>
      </c>
      <c r="U11" s="3" t="s">
        <v>146</v>
      </c>
      <c r="V11" s="3" t="s">
        <v>86</v>
      </c>
      <c r="W11" s="3" t="s">
        <v>86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86</v>
      </c>
      <c r="AE11" s="3" t="s">
        <v>86</v>
      </c>
      <c r="AF11" s="3" t="s">
        <v>83</v>
      </c>
      <c r="AG11" s="3" t="s">
        <v>83</v>
      </c>
      <c r="AH11" s="3" t="s">
        <v>83</v>
      </c>
      <c r="AI11" s="3" t="s">
        <v>83</v>
      </c>
      <c r="AJ11" s="3" t="s">
        <v>83</v>
      </c>
      <c r="AK11" s="3" t="s">
        <v>83</v>
      </c>
      <c r="AL11" s="3" t="s">
        <v>83</v>
      </c>
      <c r="AM11" s="3" t="s">
        <v>83</v>
      </c>
      <c r="AN11" s="3" t="s">
        <v>83</v>
      </c>
      <c r="AO11" s="3" t="s">
        <v>83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</v>
      </c>
      <c r="AW11" s="8">
        <v>0</v>
      </c>
      <c r="AX11" s="8">
        <v>0</v>
      </c>
      <c r="AY11" s="8">
        <v>0</v>
      </c>
      <c r="AZ11" s="2"/>
    </row>
    <row r="12" spans="1:52" x14ac:dyDescent="0.2">
      <c r="D12" s="1" t="s">
        <v>704</v>
      </c>
      <c r="E12" s="3" t="s">
        <v>272</v>
      </c>
      <c r="F12" s="3" t="s">
        <v>273</v>
      </c>
      <c r="G12" s="3" t="s">
        <v>89</v>
      </c>
      <c r="H12" s="3" t="s">
        <v>274</v>
      </c>
      <c r="I12" s="3" t="s">
        <v>275</v>
      </c>
      <c r="J12" s="3" t="s">
        <v>2859</v>
      </c>
      <c r="K12" s="3" t="s">
        <v>276</v>
      </c>
      <c r="L12" s="3" t="s">
        <v>80</v>
      </c>
      <c r="M12" s="6">
        <v>0.79999999999999993</v>
      </c>
      <c r="N12" s="3" t="s">
        <v>3163</v>
      </c>
      <c r="O12" s="3" t="s">
        <v>278</v>
      </c>
      <c r="P12" s="3" t="s">
        <v>1692</v>
      </c>
      <c r="Q12" s="3" t="s">
        <v>1275</v>
      </c>
      <c r="R12" s="3" t="s">
        <v>333</v>
      </c>
      <c r="S12" s="3" t="s">
        <v>434</v>
      </c>
      <c r="T12" s="3" t="s">
        <v>186</v>
      </c>
      <c r="U12" s="3" t="s">
        <v>186</v>
      </c>
      <c r="V12" s="3" t="s">
        <v>2045</v>
      </c>
      <c r="W12" s="3" t="s">
        <v>86</v>
      </c>
      <c r="X12" s="3" t="s">
        <v>1329</v>
      </c>
      <c r="Y12" s="3" t="s">
        <v>2353</v>
      </c>
      <c r="Z12" s="3" t="s">
        <v>694</v>
      </c>
      <c r="AA12" s="3" t="s">
        <v>260</v>
      </c>
      <c r="AB12" s="3" t="s">
        <v>186</v>
      </c>
      <c r="AC12" s="3" t="s">
        <v>112</v>
      </c>
      <c r="AD12" s="3" t="s">
        <v>3164</v>
      </c>
      <c r="AE12" s="3" t="s">
        <v>86</v>
      </c>
      <c r="AF12" s="3" t="s">
        <v>101</v>
      </c>
      <c r="AG12" s="3" t="s">
        <v>290</v>
      </c>
      <c r="AH12" s="3" t="s">
        <v>393</v>
      </c>
      <c r="AI12" s="3" t="s">
        <v>559</v>
      </c>
      <c r="AJ12" s="3" t="s">
        <v>1636</v>
      </c>
      <c r="AK12" s="3" t="s">
        <v>1636</v>
      </c>
      <c r="AL12" s="3" t="s">
        <v>694</v>
      </c>
      <c r="AM12" s="3" t="s">
        <v>694</v>
      </c>
      <c r="AN12" s="3" t="s">
        <v>179</v>
      </c>
      <c r="AO12" s="3" t="s">
        <v>179</v>
      </c>
      <c r="AP12" s="3" t="s">
        <v>86</v>
      </c>
      <c r="AQ12" s="3" t="s">
        <v>86</v>
      </c>
      <c r="AR12" s="3" t="s">
        <v>2539</v>
      </c>
      <c r="AS12" s="3" t="s">
        <v>2539</v>
      </c>
      <c r="AT12" s="3" t="s">
        <v>183</v>
      </c>
      <c r="AU12" s="3" t="s">
        <v>183</v>
      </c>
      <c r="AV12" s="8">
        <v>0.08</v>
      </c>
      <c r="AW12" s="8">
        <v>0.09</v>
      </c>
      <c r="AX12" s="8">
        <v>0.12</v>
      </c>
      <c r="AY12" s="8">
        <v>0.35</v>
      </c>
      <c r="AZ12" s="2"/>
    </row>
    <row r="13" spans="1:52" x14ac:dyDescent="0.2">
      <c r="D13" s="1" t="s">
        <v>3165</v>
      </c>
      <c r="E13" s="3" t="s">
        <v>76</v>
      </c>
      <c r="F13" s="3" t="s">
        <v>218</v>
      </c>
      <c r="G13" s="3" t="s">
        <v>78</v>
      </c>
      <c r="H13" s="2"/>
      <c r="I13" s="2"/>
      <c r="J13" s="2"/>
      <c r="K13" s="3" t="s">
        <v>79</v>
      </c>
      <c r="L13" s="3" t="s">
        <v>80</v>
      </c>
      <c r="M13" s="6">
        <v>0.80069444444444438</v>
      </c>
      <c r="N13" s="3" t="s">
        <v>3166</v>
      </c>
      <c r="O13" s="2"/>
      <c r="P13" s="3" t="s">
        <v>1206</v>
      </c>
      <c r="Q13" s="3" t="s">
        <v>566</v>
      </c>
      <c r="R13" s="3" t="s">
        <v>144</v>
      </c>
      <c r="S13" s="3" t="s">
        <v>896</v>
      </c>
      <c r="T13" s="3" t="s">
        <v>135</v>
      </c>
      <c r="U13" s="3" t="s">
        <v>420</v>
      </c>
      <c r="V13" s="3" t="s">
        <v>3167</v>
      </c>
      <c r="W13" s="3" t="s">
        <v>86</v>
      </c>
      <c r="X13" s="3" t="s">
        <v>851</v>
      </c>
      <c r="Y13" s="3" t="s">
        <v>3168</v>
      </c>
      <c r="Z13" s="3" t="s">
        <v>260</v>
      </c>
      <c r="AA13" s="3" t="s">
        <v>178</v>
      </c>
      <c r="AB13" s="3" t="s">
        <v>420</v>
      </c>
      <c r="AC13" s="3" t="s">
        <v>327</v>
      </c>
      <c r="AD13" s="3" t="s">
        <v>3169</v>
      </c>
      <c r="AE13" s="3" t="s">
        <v>86</v>
      </c>
      <c r="AF13" s="3" t="s">
        <v>83</v>
      </c>
      <c r="AG13" s="3" t="s">
        <v>913</v>
      </c>
      <c r="AH13" s="3" t="s">
        <v>335</v>
      </c>
      <c r="AI13" s="3" t="s">
        <v>314</v>
      </c>
      <c r="AJ13" s="3" t="s">
        <v>402</v>
      </c>
      <c r="AK13" s="3" t="s">
        <v>402</v>
      </c>
      <c r="AL13" s="3" t="s">
        <v>431</v>
      </c>
      <c r="AM13" s="3" t="s">
        <v>431</v>
      </c>
      <c r="AN13" s="3" t="s">
        <v>347</v>
      </c>
      <c r="AO13" s="3" t="s">
        <v>347</v>
      </c>
      <c r="AP13" s="3" t="s">
        <v>86</v>
      </c>
      <c r="AQ13" s="3" t="s">
        <v>86</v>
      </c>
      <c r="AR13" s="3" t="s">
        <v>264</v>
      </c>
      <c r="AS13" s="3" t="s">
        <v>264</v>
      </c>
      <c r="AT13" s="3" t="s">
        <v>519</v>
      </c>
      <c r="AU13" s="3" t="s">
        <v>519</v>
      </c>
      <c r="AV13" s="8">
        <v>0.13</v>
      </c>
      <c r="AW13" s="8">
        <v>0.14000000000000001</v>
      </c>
      <c r="AX13" s="8">
        <v>0.16</v>
      </c>
      <c r="AY13" s="8">
        <v>0.17</v>
      </c>
      <c r="AZ13" s="2"/>
    </row>
    <row r="14" spans="1:52" x14ac:dyDescent="0.2">
      <c r="D14" s="1" t="s">
        <v>3170</v>
      </c>
      <c r="E14" s="3" t="s">
        <v>76</v>
      </c>
      <c r="F14" s="3" t="s">
        <v>337</v>
      </c>
      <c r="G14" s="3" t="s">
        <v>468</v>
      </c>
      <c r="H14" s="2"/>
      <c r="I14" s="2"/>
      <c r="J14" s="2"/>
      <c r="K14" s="3" t="s">
        <v>1033</v>
      </c>
      <c r="L14" s="3" t="s">
        <v>161</v>
      </c>
      <c r="M14" s="6">
        <v>0.80486111111111114</v>
      </c>
      <c r="N14" s="3" t="s">
        <v>3171</v>
      </c>
      <c r="O14" s="2"/>
      <c r="P14" s="3" t="s">
        <v>83</v>
      </c>
      <c r="Q14" s="3" t="s">
        <v>83</v>
      </c>
      <c r="R14" s="3" t="s">
        <v>83</v>
      </c>
      <c r="S14" s="3" t="s">
        <v>83</v>
      </c>
      <c r="T14" s="3" t="s">
        <v>83</v>
      </c>
      <c r="U14" s="3" t="s">
        <v>83</v>
      </c>
      <c r="V14" s="3" t="s">
        <v>86</v>
      </c>
      <c r="W14" s="3" t="s">
        <v>86</v>
      </c>
      <c r="X14" s="3" t="s">
        <v>3012</v>
      </c>
      <c r="Y14" s="3" t="s">
        <v>3172</v>
      </c>
      <c r="Z14" s="3" t="s">
        <v>121</v>
      </c>
      <c r="AA14" s="3" t="s">
        <v>112</v>
      </c>
      <c r="AB14" s="3" t="s">
        <v>186</v>
      </c>
      <c r="AC14" s="3" t="s">
        <v>179</v>
      </c>
      <c r="AD14" s="3">
        <f>-(0.24 %)</f>
        <v>-2.3999999999999998E-3</v>
      </c>
      <c r="AE14" s="3" t="s">
        <v>86</v>
      </c>
      <c r="AF14" s="3" t="s">
        <v>290</v>
      </c>
      <c r="AG14" s="3" t="s">
        <v>117</v>
      </c>
      <c r="AH14" s="3" t="s">
        <v>1429</v>
      </c>
      <c r="AI14" s="3" t="s">
        <v>1429</v>
      </c>
      <c r="AJ14" s="3" t="s">
        <v>1498</v>
      </c>
      <c r="AK14" s="3" t="s">
        <v>1498</v>
      </c>
      <c r="AL14" s="3" t="s">
        <v>112</v>
      </c>
      <c r="AM14" s="3" t="s">
        <v>112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83</v>
      </c>
      <c r="AU14" s="3" t="s">
        <v>83</v>
      </c>
      <c r="AV14" s="8">
        <v>0</v>
      </c>
      <c r="AW14" s="8">
        <v>0</v>
      </c>
      <c r="AX14" s="8">
        <v>0</v>
      </c>
      <c r="AY14" s="8">
        <v>0</v>
      </c>
      <c r="AZ14" s="2"/>
    </row>
    <row r="15" spans="1:52" x14ac:dyDescent="0.2">
      <c r="D15" s="1" t="s">
        <v>2226</v>
      </c>
      <c r="E15" s="3" t="s">
        <v>76</v>
      </c>
      <c r="F15" s="3" t="s">
        <v>658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0.80625000000000002</v>
      </c>
      <c r="N15" s="3" t="s">
        <v>3173</v>
      </c>
      <c r="O15" s="2"/>
      <c r="P15" s="3" t="s">
        <v>322</v>
      </c>
      <c r="Q15" s="3" t="s">
        <v>1157</v>
      </c>
      <c r="R15" s="3" t="s">
        <v>263</v>
      </c>
      <c r="S15" s="3" t="s">
        <v>185</v>
      </c>
      <c r="T15" s="3" t="s">
        <v>186</v>
      </c>
      <c r="U15" s="3" t="s">
        <v>121</v>
      </c>
      <c r="V15" s="3">
        <f>-(0.21 %)</f>
        <v>-2.0999999999999999E-3</v>
      </c>
      <c r="W15" s="3">
        <f>-(0.12 %)</f>
        <v>-1.1999999999999999E-3</v>
      </c>
      <c r="X15" s="3" t="s">
        <v>3174</v>
      </c>
      <c r="Y15" s="3" t="s">
        <v>2814</v>
      </c>
      <c r="Z15" s="3" t="s">
        <v>263</v>
      </c>
      <c r="AA15" s="3" t="s">
        <v>558</v>
      </c>
      <c r="AB15" s="3" t="s">
        <v>179</v>
      </c>
      <c r="AC15" s="3" t="s">
        <v>529</v>
      </c>
      <c r="AD15" s="3">
        <f>-(0.21 %)</f>
        <v>-2.0999999999999999E-3</v>
      </c>
      <c r="AE15" s="3" t="s">
        <v>3175</v>
      </c>
      <c r="AF15" s="3" t="s">
        <v>101</v>
      </c>
      <c r="AG15" s="3" t="s">
        <v>290</v>
      </c>
      <c r="AH15" s="3" t="s">
        <v>335</v>
      </c>
      <c r="AI15" s="3" t="s">
        <v>1429</v>
      </c>
      <c r="AJ15" s="3" t="s">
        <v>1028</v>
      </c>
      <c r="AK15" s="3" t="s">
        <v>1028</v>
      </c>
      <c r="AL15" s="3" t="s">
        <v>263</v>
      </c>
      <c r="AM15" s="3" t="s">
        <v>263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264</v>
      </c>
      <c r="AS15" s="3" t="s">
        <v>264</v>
      </c>
      <c r="AT15" s="3" t="s">
        <v>156</v>
      </c>
      <c r="AU15" s="3" t="s">
        <v>156</v>
      </c>
      <c r="AV15" s="8">
        <v>0.1</v>
      </c>
      <c r="AW15" s="8">
        <v>0.13</v>
      </c>
      <c r="AX15" s="8">
        <v>0.18</v>
      </c>
      <c r="AY15" s="8">
        <v>0.32</v>
      </c>
      <c r="AZ15" s="2"/>
    </row>
    <row r="16" spans="1:52" x14ac:dyDescent="0.2">
      <c r="D16" s="1" t="s">
        <v>3176</v>
      </c>
      <c r="E16" s="3" t="s">
        <v>76</v>
      </c>
      <c r="F16" s="3" t="s">
        <v>218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0.80763888888888891</v>
      </c>
      <c r="N16" s="3" t="s">
        <v>3177</v>
      </c>
      <c r="O16" s="2"/>
      <c r="P16" s="3" t="s">
        <v>137</v>
      </c>
      <c r="Q16" s="3" t="s">
        <v>2478</v>
      </c>
      <c r="R16" s="3" t="s">
        <v>525</v>
      </c>
      <c r="S16" s="3" t="s">
        <v>216</v>
      </c>
      <c r="T16" s="3" t="s">
        <v>186</v>
      </c>
      <c r="U16" s="3" t="s">
        <v>112</v>
      </c>
      <c r="V16" s="3">
        <f>-(0.13 %)</f>
        <v>-1.2999999999999999E-3</v>
      </c>
      <c r="W16" s="3" t="s">
        <v>86</v>
      </c>
      <c r="X16" s="3" t="s">
        <v>3178</v>
      </c>
      <c r="Y16" s="3" t="s">
        <v>83</v>
      </c>
      <c r="Z16" s="3" t="s">
        <v>759</v>
      </c>
      <c r="AA16" s="3" t="s">
        <v>83</v>
      </c>
      <c r="AB16" s="3" t="s">
        <v>186</v>
      </c>
      <c r="AC16" s="3" t="s">
        <v>83</v>
      </c>
      <c r="AD16" s="3">
        <f>-(0.04 %)</f>
        <v>-4.0000000000000002E-4</v>
      </c>
      <c r="AE16" s="3" t="s">
        <v>86</v>
      </c>
      <c r="AF16" s="3" t="s">
        <v>290</v>
      </c>
      <c r="AG16" s="3" t="s">
        <v>83</v>
      </c>
      <c r="AH16" s="3" t="s">
        <v>1334</v>
      </c>
      <c r="AI16" s="3" t="s">
        <v>83</v>
      </c>
      <c r="AJ16" s="3" t="s">
        <v>103</v>
      </c>
      <c r="AK16" s="3" t="s">
        <v>103</v>
      </c>
      <c r="AL16" s="3" t="s">
        <v>525</v>
      </c>
      <c r="AM16" s="3" t="s">
        <v>525</v>
      </c>
      <c r="AN16" s="3" t="s">
        <v>179</v>
      </c>
      <c r="AO16" s="3" t="s">
        <v>179</v>
      </c>
      <c r="AP16" s="3" t="s">
        <v>86</v>
      </c>
      <c r="AQ16" s="3" t="s">
        <v>86</v>
      </c>
      <c r="AR16" s="3" t="s">
        <v>3145</v>
      </c>
      <c r="AS16" s="3" t="s">
        <v>3145</v>
      </c>
      <c r="AT16" s="3" t="s">
        <v>519</v>
      </c>
      <c r="AU16" s="3" t="s">
        <v>519</v>
      </c>
      <c r="AV16" s="8">
        <v>0.1</v>
      </c>
      <c r="AW16" s="8">
        <v>0.12</v>
      </c>
      <c r="AX16" s="8">
        <v>0.15</v>
      </c>
      <c r="AY16" s="8">
        <v>0.47</v>
      </c>
      <c r="AZ16" s="2"/>
    </row>
    <row r="17" spans="4:52" x14ac:dyDescent="0.2">
      <c r="D17" s="1" t="s">
        <v>409</v>
      </c>
      <c r="E17" s="3" t="s">
        <v>76</v>
      </c>
      <c r="F17" s="3" t="s">
        <v>410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0.80902777777777779</v>
      </c>
      <c r="N17" s="3" t="s">
        <v>2680</v>
      </c>
      <c r="O17" s="2"/>
      <c r="P17" s="3" t="s">
        <v>1692</v>
      </c>
      <c r="Q17" s="3" t="s">
        <v>1406</v>
      </c>
      <c r="R17" s="3" t="s">
        <v>327</v>
      </c>
      <c r="S17" s="3" t="s">
        <v>85</v>
      </c>
      <c r="T17" s="3" t="s">
        <v>186</v>
      </c>
      <c r="U17" s="3" t="s">
        <v>133</v>
      </c>
      <c r="V17" s="3">
        <f>-(0.32 %)</f>
        <v>-3.2000000000000002E-3</v>
      </c>
      <c r="W17" s="3" t="s">
        <v>3179</v>
      </c>
      <c r="X17" s="3" t="s">
        <v>2319</v>
      </c>
      <c r="Y17" s="3" t="s">
        <v>1752</v>
      </c>
      <c r="Z17" s="3" t="s">
        <v>327</v>
      </c>
      <c r="AA17" s="3" t="s">
        <v>609</v>
      </c>
      <c r="AB17" s="3" t="s">
        <v>179</v>
      </c>
      <c r="AC17" s="3" t="s">
        <v>115</v>
      </c>
      <c r="AD17" s="3">
        <f>-(0.12 %)</f>
        <v>-1.1999999999999999E-3</v>
      </c>
      <c r="AE17" s="3" t="s">
        <v>86</v>
      </c>
      <c r="AF17" s="3" t="s">
        <v>1225</v>
      </c>
      <c r="AG17" s="3" t="s">
        <v>154</v>
      </c>
      <c r="AH17" s="3" t="s">
        <v>1334</v>
      </c>
      <c r="AI17" s="3" t="s">
        <v>572</v>
      </c>
      <c r="AJ17" s="3" t="s">
        <v>2241</v>
      </c>
      <c r="AK17" s="3" t="s">
        <v>2241</v>
      </c>
      <c r="AL17" s="3" t="s">
        <v>138</v>
      </c>
      <c r="AM17" s="3" t="s">
        <v>138</v>
      </c>
      <c r="AN17" s="3" t="s">
        <v>194</v>
      </c>
      <c r="AO17" s="3" t="s">
        <v>194</v>
      </c>
      <c r="AP17" s="3" t="s">
        <v>86</v>
      </c>
      <c r="AQ17" s="3" t="s">
        <v>86</v>
      </c>
      <c r="AR17" s="3" t="s">
        <v>264</v>
      </c>
      <c r="AS17" s="3" t="s">
        <v>264</v>
      </c>
      <c r="AT17" s="3" t="s">
        <v>139</v>
      </c>
      <c r="AU17" s="3" t="s">
        <v>139</v>
      </c>
      <c r="AV17" s="8">
        <v>0.03</v>
      </c>
      <c r="AW17" s="8">
        <v>0.03</v>
      </c>
      <c r="AX17" s="8">
        <v>0.05</v>
      </c>
      <c r="AY17" s="8">
        <v>0.24</v>
      </c>
      <c r="AZ17" s="2"/>
    </row>
    <row r="18" spans="4:52" x14ac:dyDescent="0.2">
      <c r="D18" s="1" t="s">
        <v>1768</v>
      </c>
      <c r="E18" s="3" t="s">
        <v>76</v>
      </c>
      <c r="F18" s="3" t="s">
        <v>1123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0.80902777777777779</v>
      </c>
      <c r="N18" s="3" t="s">
        <v>3180</v>
      </c>
      <c r="O18" s="2"/>
      <c r="P18" s="3" t="s">
        <v>286</v>
      </c>
      <c r="Q18" s="3" t="s">
        <v>243</v>
      </c>
      <c r="R18" s="3" t="s">
        <v>216</v>
      </c>
      <c r="S18" s="3" t="s">
        <v>721</v>
      </c>
      <c r="T18" s="3" t="s">
        <v>133</v>
      </c>
      <c r="U18" s="3" t="s">
        <v>151</v>
      </c>
      <c r="V18" s="3">
        <f>-(0.81 %)</f>
        <v>-8.1000000000000013E-3</v>
      </c>
      <c r="W18" s="3" t="s">
        <v>86</v>
      </c>
      <c r="X18" s="3" t="s">
        <v>2086</v>
      </c>
      <c r="Y18" s="3" t="s">
        <v>3181</v>
      </c>
      <c r="Z18" s="3" t="s">
        <v>498</v>
      </c>
      <c r="AA18" s="3" t="s">
        <v>683</v>
      </c>
      <c r="AB18" s="3" t="s">
        <v>133</v>
      </c>
      <c r="AC18" s="3" t="s">
        <v>420</v>
      </c>
      <c r="AD18" s="3">
        <f>-(0.32 %)</f>
        <v>-3.2000000000000002E-3</v>
      </c>
      <c r="AE18" s="3" t="s">
        <v>3182</v>
      </c>
      <c r="AF18" s="3" t="s">
        <v>101</v>
      </c>
      <c r="AG18" s="3" t="s">
        <v>83</v>
      </c>
      <c r="AH18" s="3" t="s">
        <v>118</v>
      </c>
      <c r="AI18" s="3" t="s">
        <v>183</v>
      </c>
      <c r="AJ18" s="3" t="s">
        <v>518</v>
      </c>
      <c r="AK18" s="3" t="s">
        <v>518</v>
      </c>
      <c r="AL18" s="3" t="s">
        <v>216</v>
      </c>
      <c r="AM18" s="3" t="s">
        <v>216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2539</v>
      </c>
      <c r="AS18" s="3" t="s">
        <v>2539</v>
      </c>
      <c r="AT18" s="3" t="s">
        <v>156</v>
      </c>
      <c r="AU18" s="3" t="s">
        <v>156</v>
      </c>
      <c r="AV18" s="8">
        <v>7.0000000000000007E-2</v>
      </c>
      <c r="AW18" s="8">
        <v>0.08</v>
      </c>
      <c r="AX18" s="8">
        <v>0.1</v>
      </c>
      <c r="AY18" s="8">
        <v>0.23</v>
      </c>
      <c r="AZ18" s="2"/>
    </row>
    <row r="19" spans="4:52" x14ac:dyDescent="0.2">
      <c r="D19" s="1" t="s">
        <v>3183</v>
      </c>
      <c r="E19" s="3" t="s">
        <v>76</v>
      </c>
      <c r="F19" s="3" t="s">
        <v>88</v>
      </c>
      <c r="G19" s="3" t="s">
        <v>468</v>
      </c>
      <c r="H19" s="2"/>
      <c r="I19" s="2"/>
      <c r="J19" s="2"/>
      <c r="K19" s="3" t="s">
        <v>79</v>
      </c>
      <c r="L19" s="2"/>
      <c r="M19" s="6">
        <v>0.80902777777777779</v>
      </c>
      <c r="N19" s="3" t="s">
        <v>3184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4:52" x14ac:dyDescent="0.2">
      <c r="D20" s="1" t="s">
        <v>3076</v>
      </c>
      <c r="E20" s="3" t="s">
        <v>76</v>
      </c>
      <c r="F20" s="3" t="s">
        <v>173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0.80902777777777779</v>
      </c>
      <c r="N20" s="3" t="s">
        <v>3185</v>
      </c>
      <c r="O20" s="2"/>
      <c r="P20" s="3" t="s">
        <v>1424</v>
      </c>
      <c r="Q20" s="3" t="s">
        <v>1454</v>
      </c>
      <c r="R20" s="3" t="s">
        <v>383</v>
      </c>
      <c r="S20" s="3" t="s">
        <v>500</v>
      </c>
      <c r="T20" s="3" t="s">
        <v>135</v>
      </c>
      <c r="U20" s="3" t="s">
        <v>347</v>
      </c>
      <c r="V20" s="3" t="s">
        <v>3186</v>
      </c>
      <c r="W20" s="3" t="s">
        <v>3187</v>
      </c>
      <c r="X20" s="3" t="s">
        <v>2505</v>
      </c>
      <c r="Y20" s="3" t="s">
        <v>3188</v>
      </c>
      <c r="Z20" s="3" t="s">
        <v>387</v>
      </c>
      <c r="AA20" s="3" t="s">
        <v>398</v>
      </c>
      <c r="AB20" s="3" t="s">
        <v>1026</v>
      </c>
      <c r="AC20" s="3" t="s">
        <v>146</v>
      </c>
      <c r="AD20" s="3" t="s">
        <v>3189</v>
      </c>
      <c r="AE20" s="3" t="s">
        <v>3190</v>
      </c>
      <c r="AF20" s="3" t="s">
        <v>101</v>
      </c>
      <c r="AG20" s="3" t="s">
        <v>83</v>
      </c>
      <c r="AH20" s="3" t="s">
        <v>314</v>
      </c>
      <c r="AI20" s="3" t="s">
        <v>83</v>
      </c>
      <c r="AJ20" s="3" t="s">
        <v>847</v>
      </c>
      <c r="AK20" s="3" t="s">
        <v>847</v>
      </c>
      <c r="AL20" s="3" t="s">
        <v>387</v>
      </c>
      <c r="AM20" s="3" t="s">
        <v>387</v>
      </c>
      <c r="AN20" s="3" t="s">
        <v>1026</v>
      </c>
      <c r="AO20" s="3" t="s">
        <v>1026</v>
      </c>
      <c r="AP20" s="3" t="s">
        <v>86</v>
      </c>
      <c r="AQ20" s="3" t="s">
        <v>86</v>
      </c>
      <c r="AR20" s="3" t="s">
        <v>264</v>
      </c>
      <c r="AS20" s="3" t="s">
        <v>264</v>
      </c>
      <c r="AT20" s="3" t="s">
        <v>156</v>
      </c>
      <c r="AU20" s="3" t="s">
        <v>156</v>
      </c>
      <c r="AV20" s="8">
        <v>0.01</v>
      </c>
      <c r="AW20" s="8">
        <v>0.02</v>
      </c>
      <c r="AX20" s="8">
        <v>0.03</v>
      </c>
      <c r="AY20" s="8">
        <v>7.0000000000000007E-2</v>
      </c>
      <c r="AZ20" s="2"/>
    </row>
    <row r="21" spans="4:52" x14ac:dyDescent="0.2">
      <c r="D21" s="1" t="s">
        <v>3191</v>
      </c>
      <c r="E21" s="3" t="s">
        <v>76</v>
      </c>
      <c r="F21" s="3" t="s">
        <v>619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0.80972222222222223</v>
      </c>
      <c r="N21" s="3" t="s">
        <v>3192</v>
      </c>
      <c r="O21" s="2"/>
      <c r="P21" s="3" t="s">
        <v>1424</v>
      </c>
      <c r="Q21" s="3" t="s">
        <v>97</v>
      </c>
      <c r="R21" s="3" t="s">
        <v>490</v>
      </c>
      <c r="S21" s="3" t="s">
        <v>630</v>
      </c>
      <c r="T21" s="3" t="s">
        <v>186</v>
      </c>
      <c r="U21" s="3" t="s">
        <v>529</v>
      </c>
      <c r="V21" s="3" t="s">
        <v>3193</v>
      </c>
      <c r="W21" s="3" t="s">
        <v>86</v>
      </c>
      <c r="X21" s="3" t="s">
        <v>722</v>
      </c>
      <c r="Y21" s="3" t="s">
        <v>83</v>
      </c>
      <c r="Z21" s="3" t="s">
        <v>490</v>
      </c>
      <c r="AA21" s="3" t="s">
        <v>83</v>
      </c>
      <c r="AB21" s="3" t="s">
        <v>179</v>
      </c>
      <c r="AC21" s="3" t="s">
        <v>83</v>
      </c>
      <c r="AD21" s="3" t="s">
        <v>2357</v>
      </c>
      <c r="AE21" s="3" t="s">
        <v>86</v>
      </c>
      <c r="AF21" s="3" t="s">
        <v>101</v>
      </c>
      <c r="AG21" s="3" t="s">
        <v>83</v>
      </c>
      <c r="AH21" s="3" t="s">
        <v>118</v>
      </c>
      <c r="AI21" s="3" t="s">
        <v>83</v>
      </c>
      <c r="AJ21" s="3" t="s">
        <v>1222</v>
      </c>
      <c r="AK21" s="3" t="s">
        <v>1222</v>
      </c>
      <c r="AL21" s="3" t="s">
        <v>490</v>
      </c>
      <c r="AM21" s="3" t="s">
        <v>490</v>
      </c>
      <c r="AN21" s="3" t="s">
        <v>133</v>
      </c>
      <c r="AO21" s="3" t="s">
        <v>133</v>
      </c>
      <c r="AP21" s="3" t="s">
        <v>86</v>
      </c>
      <c r="AQ21" s="3" t="s">
        <v>86</v>
      </c>
      <c r="AR21" s="3" t="s">
        <v>264</v>
      </c>
      <c r="AS21" s="3" t="s">
        <v>264</v>
      </c>
      <c r="AT21" s="3" t="s">
        <v>156</v>
      </c>
      <c r="AU21" s="3" t="s">
        <v>156</v>
      </c>
      <c r="AV21" s="8">
        <v>0.02</v>
      </c>
      <c r="AW21" s="8">
        <v>0.03</v>
      </c>
      <c r="AX21" s="8">
        <v>0.06</v>
      </c>
      <c r="AY21" s="8">
        <v>0.24</v>
      </c>
      <c r="AZ21" s="2"/>
    </row>
    <row r="22" spans="4:52" x14ac:dyDescent="0.2">
      <c r="D22" s="1" t="s">
        <v>1174</v>
      </c>
      <c r="E22" s="3" t="s">
        <v>76</v>
      </c>
      <c r="F22" s="3" t="s">
        <v>1175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0.80972222222222223</v>
      </c>
      <c r="N22" s="3" t="s">
        <v>3194</v>
      </c>
      <c r="O22" s="2"/>
      <c r="P22" s="3" t="s">
        <v>2407</v>
      </c>
      <c r="Q22" s="3" t="s">
        <v>83</v>
      </c>
      <c r="R22" s="3" t="s">
        <v>339</v>
      </c>
      <c r="S22" s="3" t="s">
        <v>83</v>
      </c>
      <c r="T22" s="3" t="s">
        <v>133</v>
      </c>
      <c r="U22" s="3" t="s">
        <v>83</v>
      </c>
      <c r="V22" s="3" t="s">
        <v>3195</v>
      </c>
      <c r="W22" s="3" t="s">
        <v>86</v>
      </c>
      <c r="X22" s="3" t="s">
        <v>2798</v>
      </c>
      <c r="Y22" s="3" t="s">
        <v>83</v>
      </c>
      <c r="Z22" s="3" t="s">
        <v>343</v>
      </c>
      <c r="AA22" s="3" t="s">
        <v>83</v>
      </c>
      <c r="AB22" s="3" t="s">
        <v>133</v>
      </c>
      <c r="AC22" s="3" t="s">
        <v>83</v>
      </c>
      <c r="AD22" s="3" t="s">
        <v>3196</v>
      </c>
      <c r="AE22" s="3" t="s">
        <v>86</v>
      </c>
      <c r="AF22" s="3" t="s">
        <v>290</v>
      </c>
      <c r="AG22" s="3" t="s">
        <v>83</v>
      </c>
      <c r="AH22" s="3" t="s">
        <v>393</v>
      </c>
      <c r="AI22" s="3" t="s">
        <v>83</v>
      </c>
      <c r="AJ22" s="3" t="s">
        <v>2399</v>
      </c>
      <c r="AK22" s="3" t="s">
        <v>2399</v>
      </c>
      <c r="AL22" s="3" t="s">
        <v>343</v>
      </c>
      <c r="AM22" s="3" t="s">
        <v>343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3145</v>
      </c>
      <c r="AS22" s="3" t="s">
        <v>3145</v>
      </c>
      <c r="AT22" s="3" t="s">
        <v>102</v>
      </c>
      <c r="AU22" s="3" t="s">
        <v>102</v>
      </c>
      <c r="AV22" s="8">
        <v>0.02</v>
      </c>
      <c r="AW22" s="8">
        <v>0.03</v>
      </c>
      <c r="AX22" s="8">
        <v>0.04</v>
      </c>
      <c r="AY22" s="8">
        <v>0.13</v>
      </c>
      <c r="AZ22" s="2"/>
    </row>
    <row r="23" spans="4:52" x14ac:dyDescent="0.2">
      <c r="D23" s="1" t="s">
        <v>3197</v>
      </c>
      <c r="E23" s="3" t="s">
        <v>76</v>
      </c>
      <c r="F23" s="3" t="s">
        <v>2362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0.81111111111111101</v>
      </c>
      <c r="N23" s="3" t="s">
        <v>3198</v>
      </c>
      <c r="O23" s="2"/>
      <c r="P23" s="3" t="s">
        <v>690</v>
      </c>
      <c r="Q23" s="3" t="s">
        <v>83</v>
      </c>
      <c r="R23" s="3" t="s">
        <v>216</v>
      </c>
      <c r="S23" s="3" t="s">
        <v>83</v>
      </c>
      <c r="T23" s="3" t="s">
        <v>186</v>
      </c>
      <c r="U23" s="3" t="s">
        <v>83</v>
      </c>
      <c r="V23" s="3">
        <f>-(0.25 %)</f>
        <v>-2.5000000000000001E-3</v>
      </c>
      <c r="W23" s="3" t="s">
        <v>86</v>
      </c>
      <c r="X23" s="3" t="s">
        <v>3199</v>
      </c>
      <c r="Y23" s="3" t="s">
        <v>83</v>
      </c>
      <c r="Z23" s="3" t="s">
        <v>609</v>
      </c>
      <c r="AA23" s="3" t="s">
        <v>83</v>
      </c>
      <c r="AB23" s="3" t="s">
        <v>186</v>
      </c>
      <c r="AC23" s="3" t="s">
        <v>83</v>
      </c>
      <c r="AD23" s="3">
        <f>-(0.14 %)</f>
        <v>-1.4000000000000002E-3</v>
      </c>
      <c r="AE23" s="3" t="s">
        <v>86</v>
      </c>
      <c r="AF23" s="3" t="s">
        <v>101</v>
      </c>
      <c r="AG23" s="3" t="s">
        <v>83</v>
      </c>
      <c r="AH23" s="3" t="s">
        <v>393</v>
      </c>
      <c r="AI23" s="3" t="s">
        <v>83</v>
      </c>
      <c r="AJ23" s="3" t="s">
        <v>1336</v>
      </c>
      <c r="AK23" s="3" t="s">
        <v>1336</v>
      </c>
      <c r="AL23" s="3" t="s">
        <v>609</v>
      </c>
      <c r="AM23" s="3" t="s">
        <v>609</v>
      </c>
      <c r="AN23" s="3" t="s">
        <v>194</v>
      </c>
      <c r="AO23" s="3" t="s">
        <v>194</v>
      </c>
      <c r="AP23" s="3" t="s">
        <v>86</v>
      </c>
      <c r="AQ23" s="3" t="s">
        <v>86</v>
      </c>
      <c r="AR23" s="3" t="s">
        <v>3145</v>
      </c>
      <c r="AS23" s="3" t="s">
        <v>3145</v>
      </c>
      <c r="AT23" s="3" t="s">
        <v>102</v>
      </c>
      <c r="AU23" s="3" t="s">
        <v>102</v>
      </c>
      <c r="AV23" s="8">
        <v>0.06</v>
      </c>
      <c r="AW23" s="8">
        <v>0.08</v>
      </c>
      <c r="AX23" s="8">
        <v>0.1</v>
      </c>
      <c r="AY23" s="8">
        <v>0.34</v>
      </c>
      <c r="AZ23" s="2"/>
    </row>
    <row r="24" spans="4:52" x14ac:dyDescent="0.2">
      <c r="D24" s="1" t="s">
        <v>317</v>
      </c>
      <c r="E24" s="3" t="s">
        <v>76</v>
      </c>
      <c r="F24" s="3" t="s">
        <v>3161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0.81111111111111101</v>
      </c>
      <c r="N24" s="3" t="s">
        <v>3200</v>
      </c>
      <c r="O24" s="2"/>
      <c r="P24" s="3" t="s">
        <v>1222</v>
      </c>
      <c r="Q24" s="3" t="s">
        <v>1084</v>
      </c>
      <c r="R24" s="3" t="s">
        <v>486</v>
      </c>
      <c r="S24" s="3" t="s">
        <v>105</v>
      </c>
      <c r="T24" s="3" t="s">
        <v>440</v>
      </c>
      <c r="U24" s="3" t="s">
        <v>392</v>
      </c>
      <c r="V24" s="3" t="s">
        <v>3201</v>
      </c>
      <c r="W24" s="3" t="s">
        <v>86</v>
      </c>
      <c r="X24" s="3" t="s">
        <v>3202</v>
      </c>
      <c r="Y24" s="3" t="s">
        <v>83</v>
      </c>
      <c r="Z24" s="3" t="s">
        <v>1976</v>
      </c>
      <c r="AA24" s="3" t="s">
        <v>83</v>
      </c>
      <c r="AB24" s="3" t="s">
        <v>388</v>
      </c>
      <c r="AC24" s="3" t="s">
        <v>83</v>
      </c>
      <c r="AD24" s="3" t="s">
        <v>3203</v>
      </c>
      <c r="AE24" s="3" t="s">
        <v>86</v>
      </c>
      <c r="AF24" s="3" t="s">
        <v>1225</v>
      </c>
      <c r="AG24" s="3" t="s">
        <v>83</v>
      </c>
      <c r="AH24" s="3" t="s">
        <v>393</v>
      </c>
      <c r="AI24" s="3" t="s">
        <v>83</v>
      </c>
      <c r="AJ24" s="3" t="s">
        <v>1568</v>
      </c>
      <c r="AK24" s="3" t="s">
        <v>1568</v>
      </c>
      <c r="AL24" s="3" t="s">
        <v>391</v>
      </c>
      <c r="AM24" s="3" t="s">
        <v>391</v>
      </c>
      <c r="AN24" s="3" t="s">
        <v>144</v>
      </c>
      <c r="AO24" s="3" t="s">
        <v>144</v>
      </c>
      <c r="AP24" s="3" t="s">
        <v>86</v>
      </c>
      <c r="AQ24" s="3" t="s">
        <v>86</v>
      </c>
      <c r="AR24" s="3" t="s">
        <v>3160</v>
      </c>
      <c r="AS24" s="3" t="s">
        <v>3160</v>
      </c>
      <c r="AT24" s="3" t="s">
        <v>156</v>
      </c>
      <c r="AU24" s="3" t="s">
        <v>156</v>
      </c>
      <c r="AV24" s="8">
        <v>0.03</v>
      </c>
      <c r="AW24" s="8">
        <v>0.06</v>
      </c>
      <c r="AX24" s="8">
        <v>0.1</v>
      </c>
      <c r="AY24" s="8">
        <v>0.23</v>
      </c>
      <c r="AZ24" s="2"/>
    </row>
    <row r="25" spans="4:52" x14ac:dyDescent="0.2">
      <c r="D25" s="1" t="s">
        <v>1731</v>
      </c>
      <c r="E25" s="3" t="s">
        <v>76</v>
      </c>
      <c r="F25" s="3" t="s">
        <v>3205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0.81180555555555556</v>
      </c>
      <c r="N25" s="3" t="s">
        <v>3206</v>
      </c>
      <c r="O25" s="2"/>
      <c r="P25" s="3" t="s">
        <v>1343</v>
      </c>
      <c r="Q25" s="3" t="s">
        <v>97</v>
      </c>
      <c r="R25" s="3" t="s">
        <v>1375</v>
      </c>
      <c r="S25" s="3" t="s">
        <v>1979</v>
      </c>
      <c r="T25" s="3" t="s">
        <v>550</v>
      </c>
      <c r="U25" s="3" t="s">
        <v>683</v>
      </c>
      <c r="V25" s="3" t="s">
        <v>3207</v>
      </c>
      <c r="W25" s="3" t="s">
        <v>3208</v>
      </c>
      <c r="X25" s="3" t="s">
        <v>2294</v>
      </c>
      <c r="Y25" s="3" t="s">
        <v>83</v>
      </c>
      <c r="Z25" s="3" t="s">
        <v>1270</v>
      </c>
      <c r="AA25" s="3" t="s">
        <v>2126</v>
      </c>
      <c r="AB25" s="3" t="s">
        <v>146</v>
      </c>
      <c r="AC25" s="3" t="s">
        <v>818</v>
      </c>
      <c r="AD25" s="3" t="s">
        <v>3209</v>
      </c>
      <c r="AE25" s="3">
        <f>-(1.9 %)</f>
        <v>-1.9E-2</v>
      </c>
      <c r="AF25" s="3" t="s">
        <v>290</v>
      </c>
      <c r="AG25" s="3" t="s">
        <v>83</v>
      </c>
      <c r="AH25" s="3" t="s">
        <v>335</v>
      </c>
      <c r="AI25" s="3" t="s">
        <v>83</v>
      </c>
      <c r="AJ25" s="3" t="s">
        <v>1969</v>
      </c>
      <c r="AK25" s="3" t="s">
        <v>1969</v>
      </c>
      <c r="AL25" s="3" t="s">
        <v>1819</v>
      </c>
      <c r="AM25" s="3" t="s">
        <v>1819</v>
      </c>
      <c r="AN25" s="3" t="s">
        <v>305</v>
      </c>
      <c r="AO25" s="3" t="s">
        <v>305</v>
      </c>
      <c r="AP25" s="3" t="s">
        <v>86</v>
      </c>
      <c r="AQ25" s="3" t="s">
        <v>86</v>
      </c>
      <c r="AR25" s="3" t="s">
        <v>3210</v>
      </c>
      <c r="AS25" s="3" t="s">
        <v>3210</v>
      </c>
      <c r="AT25" s="3" t="s">
        <v>102</v>
      </c>
      <c r="AU25" s="3" t="s">
        <v>102</v>
      </c>
      <c r="AV25" s="8">
        <v>0.06</v>
      </c>
      <c r="AW25" s="8">
        <v>0.1</v>
      </c>
      <c r="AX25" s="8">
        <v>0.15</v>
      </c>
      <c r="AY25" s="8">
        <v>0.27</v>
      </c>
      <c r="AZ25" s="2"/>
    </row>
    <row r="26" spans="4:52" x14ac:dyDescent="0.2">
      <c r="D26" s="1" t="s">
        <v>3051</v>
      </c>
      <c r="E26" s="3" t="s">
        <v>76</v>
      </c>
      <c r="F26" s="3" t="s">
        <v>173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0.81180555555555556</v>
      </c>
      <c r="N26" s="3" t="s">
        <v>3211</v>
      </c>
      <c r="O26" s="2"/>
      <c r="P26" s="3" t="s">
        <v>2610</v>
      </c>
      <c r="Q26" s="3" t="s">
        <v>268</v>
      </c>
      <c r="R26" s="3" t="s">
        <v>178</v>
      </c>
      <c r="S26" s="3" t="s">
        <v>263</v>
      </c>
      <c r="T26" s="3" t="s">
        <v>121</v>
      </c>
      <c r="U26" s="3" t="s">
        <v>133</v>
      </c>
      <c r="V26" s="3" t="s">
        <v>3212</v>
      </c>
      <c r="W26" s="3" t="s">
        <v>86</v>
      </c>
      <c r="X26" s="3" t="s">
        <v>3213</v>
      </c>
      <c r="Y26" s="3" t="s">
        <v>3214</v>
      </c>
      <c r="Z26" s="3" t="s">
        <v>434</v>
      </c>
      <c r="AA26" s="3" t="s">
        <v>558</v>
      </c>
      <c r="AB26" s="3" t="s">
        <v>179</v>
      </c>
      <c r="AC26" s="3" t="s">
        <v>347</v>
      </c>
      <c r="AD26" s="3">
        <f>-(0.58 %)</f>
        <v>-5.7999999999999996E-3</v>
      </c>
      <c r="AE26" s="3" t="s">
        <v>3215</v>
      </c>
      <c r="AF26" s="3" t="s">
        <v>290</v>
      </c>
      <c r="AG26" s="3" t="s">
        <v>913</v>
      </c>
      <c r="AH26" s="3" t="s">
        <v>497</v>
      </c>
      <c r="AI26" s="3" t="s">
        <v>2000</v>
      </c>
      <c r="AJ26" s="3" t="s">
        <v>1805</v>
      </c>
      <c r="AK26" s="3" t="s">
        <v>1805</v>
      </c>
      <c r="AL26" s="3" t="s">
        <v>263</v>
      </c>
      <c r="AM26" s="3" t="s">
        <v>263</v>
      </c>
      <c r="AN26" s="3" t="s">
        <v>133</v>
      </c>
      <c r="AO26" s="3" t="s">
        <v>133</v>
      </c>
      <c r="AP26" s="3" t="s">
        <v>86</v>
      </c>
      <c r="AQ26" s="3" t="s">
        <v>86</v>
      </c>
      <c r="AR26" s="3" t="s">
        <v>3160</v>
      </c>
      <c r="AS26" s="3" t="s">
        <v>3160</v>
      </c>
      <c r="AT26" s="3" t="s">
        <v>156</v>
      </c>
      <c r="AU26" s="3" t="s">
        <v>156</v>
      </c>
      <c r="AV26" s="8">
        <v>0.17</v>
      </c>
      <c r="AW26" s="8">
        <v>0.22</v>
      </c>
      <c r="AX26" s="8">
        <v>0.28999999999999998</v>
      </c>
      <c r="AY26" s="8">
        <v>0.54</v>
      </c>
      <c r="AZ26" s="2"/>
    </row>
    <row r="27" spans="4:52" x14ac:dyDescent="0.2">
      <c r="D27" s="1" t="s">
        <v>2437</v>
      </c>
      <c r="E27" s="3" t="s">
        <v>76</v>
      </c>
      <c r="F27" s="3" t="s">
        <v>2396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0.81180555555555556</v>
      </c>
      <c r="N27" s="3" t="s">
        <v>3216</v>
      </c>
      <c r="O27" s="2"/>
      <c r="P27" s="3" t="s">
        <v>753</v>
      </c>
      <c r="Q27" s="3" t="s">
        <v>83</v>
      </c>
      <c r="R27" s="3" t="s">
        <v>398</v>
      </c>
      <c r="S27" s="3" t="s">
        <v>83</v>
      </c>
      <c r="T27" s="3" t="s">
        <v>186</v>
      </c>
      <c r="U27" s="3" t="s">
        <v>83</v>
      </c>
      <c r="V27" s="3" t="s">
        <v>3217</v>
      </c>
      <c r="W27" s="3" t="s">
        <v>86</v>
      </c>
      <c r="X27" s="3" t="s">
        <v>2326</v>
      </c>
      <c r="Y27" s="3" t="s">
        <v>83</v>
      </c>
      <c r="Z27" s="3" t="s">
        <v>373</v>
      </c>
      <c r="AA27" s="3" t="s">
        <v>83</v>
      </c>
      <c r="AB27" s="3" t="s">
        <v>186</v>
      </c>
      <c r="AC27" s="3" t="s">
        <v>83</v>
      </c>
      <c r="AD27" s="3" t="s">
        <v>476</v>
      </c>
      <c r="AE27" s="3" t="s">
        <v>86</v>
      </c>
      <c r="AF27" s="3" t="s">
        <v>101</v>
      </c>
      <c r="AG27" s="3" t="s">
        <v>83</v>
      </c>
      <c r="AH27" s="3" t="s">
        <v>314</v>
      </c>
      <c r="AI27" s="3" t="s">
        <v>83</v>
      </c>
      <c r="AJ27" s="3" t="s">
        <v>1352</v>
      </c>
      <c r="AK27" s="3" t="s">
        <v>1352</v>
      </c>
      <c r="AL27" s="3" t="s">
        <v>398</v>
      </c>
      <c r="AM27" s="3" t="s">
        <v>398</v>
      </c>
      <c r="AN27" s="3" t="s">
        <v>179</v>
      </c>
      <c r="AO27" s="3" t="s">
        <v>179</v>
      </c>
      <c r="AP27" s="3" t="s">
        <v>86</v>
      </c>
      <c r="AQ27" s="3" t="s">
        <v>86</v>
      </c>
      <c r="AR27" s="3" t="s">
        <v>3145</v>
      </c>
      <c r="AS27" s="3" t="s">
        <v>3145</v>
      </c>
      <c r="AT27" s="3" t="s">
        <v>102</v>
      </c>
      <c r="AU27" s="3" t="s">
        <v>102</v>
      </c>
      <c r="AV27" s="8">
        <v>0.04</v>
      </c>
      <c r="AW27" s="8">
        <v>0.04</v>
      </c>
      <c r="AX27" s="8">
        <v>0.06</v>
      </c>
      <c r="AY27" s="8">
        <v>0.47</v>
      </c>
      <c r="AZ27" s="2"/>
    </row>
    <row r="28" spans="4:52" x14ac:dyDescent="0.2">
      <c r="D28" s="1" t="s">
        <v>3218</v>
      </c>
      <c r="E28" s="3" t="s">
        <v>76</v>
      </c>
      <c r="F28" s="3" t="s">
        <v>173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0.8125</v>
      </c>
      <c r="N28" s="3" t="s">
        <v>3219</v>
      </c>
      <c r="O28" s="2"/>
      <c r="P28" s="3" t="s">
        <v>1233</v>
      </c>
      <c r="Q28" s="3" t="s">
        <v>1347</v>
      </c>
      <c r="R28" s="3" t="s">
        <v>149</v>
      </c>
      <c r="S28" s="3" t="s">
        <v>630</v>
      </c>
      <c r="T28" s="3" t="s">
        <v>115</v>
      </c>
      <c r="U28" s="3" t="s">
        <v>186</v>
      </c>
      <c r="V28" s="3">
        <f>-(0.4 %)</f>
        <v>-4.0000000000000001E-3</v>
      </c>
      <c r="W28" s="3" t="s">
        <v>86</v>
      </c>
      <c r="X28" s="3" t="s">
        <v>1829</v>
      </c>
      <c r="Y28" s="3" t="s">
        <v>3220</v>
      </c>
      <c r="Z28" s="3" t="s">
        <v>149</v>
      </c>
      <c r="AA28" s="3" t="s">
        <v>260</v>
      </c>
      <c r="AB28" s="3" t="s">
        <v>121</v>
      </c>
      <c r="AC28" s="3" t="s">
        <v>186</v>
      </c>
      <c r="AD28" s="3" t="s">
        <v>3221</v>
      </c>
      <c r="AE28" s="3" t="s">
        <v>86</v>
      </c>
      <c r="AF28" s="3" t="s">
        <v>101</v>
      </c>
      <c r="AG28" s="3" t="s">
        <v>83</v>
      </c>
      <c r="AH28" s="3" t="s">
        <v>393</v>
      </c>
      <c r="AI28" s="3" t="s">
        <v>156</v>
      </c>
      <c r="AJ28" s="3" t="s">
        <v>1369</v>
      </c>
      <c r="AK28" s="3" t="s">
        <v>1369</v>
      </c>
      <c r="AL28" s="3" t="s">
        <v>694</v>
      </c>
      <c r="AM28" s="3" t="s">
        <v>694</v>
      </c>
      <c r="AN28" s="3" t="s">
        <v>133</v>
      </c>
      <c r="AO28" s="3" t="s">
        <v>133</v>
      </c>
      <c r="AP28" s="3" t="s">
        <v>86</v>
      </c>
      <c r="AQ28" s="3" t="s">
        <v>86</v>
      </c>
      <c r="AR28" s="3" t="s">
        <v>3145</v>
      </c>
      <c r="AS28" s="3" t="s">
        <v>3145</v>
      </c>
      <c r="AT28" s="3" t="s">
        <v>107</v>
      </c>
      <c r="AU28" s="3" t="s">
        <v>107</v>
      </c>
      <c r="AV28" s="8">
        <v>0.02</v>
      </c>
      <c r="AW28" s="8">
        <v>0.03</v>
      </c>
      <c r="AX28" s="8">
        <v>0.05</v>
      </c>
      <c r="AY28" s="8">
        <v>0.14000000000000001</v>
      </c>
      <c r="AZ28" s="2"/>
    </row>
    <row r="29" spans="4:52" x14ac:dyDescent="0.2">
      <c r="D29" s="1" t="s">
        <v>3222</v>
      </c>
      <c r="E29" s="3" t="s">
        <v>76</v>
      </c>
      <c r="F29" s="3" t="s">
        <v>3223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0.8125</v>
      </c>
      <c r="N29" s="3" t="s">
        <v>3224</v>
      </c>
      <c r="O29" s="2"/>
      <c r="P29" s="3" t="s">
        <v>1186</v>
      </c>
      <c r="Q29" s="3" t="s">
        <v>512</v>
      </c>
      <c r="R29" s="3" t="s">
        <v>741</v>
      </c>
      <c r="S29" s="3" t="s">
        <v>192</v>
      </c>
      <c r="T29" s="3" t="s">
        <v>112</v>
      </c>
      <c r="U29" s="3" t="s">
        <v>186</v>
      </c>
      <c r="V29" s="3" t="s">
        <v>3225</v>
      </c>
      <c r="W29" s="3" t="s">
        <v>86</v>
      </c>
      <c r="X29" s="3" t="s">
        <v>2973</v>
      </c>
      <c r="Y29" s="3" t="s">
        <v>83</v>
      </c>
      <c r="Z29" s="3" t="s">
        <v>857</v>
      </c>
      <c r="AA29" s="3" t="s">
        <v>244</v>
      </c>
      <c r="AB29" s="3" t="s">
        <v>133</v>
      </c>
      <c r="AC29" s="3" t="s">
        <v>158</v>
      </c>
      <c r="AD29" s="3" t="s">
        <v>3226</v>
      </c>
      <c r="AE29" s="3" t="s">
        <v>86</v>
      </c>
      <c r="AF29" s="3" t="s">
        <v>101</v>
      </c>
      <c r="AG29" s="3" t="s">
        <v>83</v>
      </c>
      <c r="AH29" s="3" t="s">
        <v>118</v>
      </c>
      <c r="AI29" s="3" t="s">
        <v>83</v>
      </c>
      <c r="AJ29" s="3" t="s">
        <v>1684</v>
      </c>
      <c r="AK29" s="3" t="s">
        <v>1684</v>
      </c>
      <c r="AL29" s="3" t="s">
        <v>1395</v>
      </c>
      <c r="AM29" s="3" t="s">
        <v>1395</v>
      </c>
      <c r="AN29" s="3" t="s">
        <v>347</v>
      </c>
      <c r="AO29" s="3" t="s">
        <v>347</v>
      </c>
      <c r="AP29" s="3" t="s">
        <v>86</v>
      </c>
      <c r="AQ29" s="3" t="s">
        <v>86</v>
      </c>
      <c r="AR29" s="3" t="s">
        <v>3145</v>
      </c>
      <c r="AS29" s="3" t="s">
        <v>3145</v>
      </c>
      <c r="AT29" s="3" t="s">
        <v>156</v>
      </c>
      <c r="AU29" s="3" t="s">
        <v>156</v>
      </c>
      <c r="AV29" s="8">
        <v>0.03</v>
      </c>
      <c r="AW29" s="8">
        <v>0.04</v>
      </c>
      <c r="AX29" s="8">
        <v>0.06</v>
      </c>
      <c r="AY29" s="8">
        <v>0.17</v>
      </c>
      <c r="AZ29" s="2"/>
    </row>
    <row r="30" spans="4:52" x14ac:dyDescent="0.2">
      <c r="D30" s="1" t="s">
        <v>3227</v>
      </c>
      <c r="E30" s="3" t="s">
        <v>76</v>
      </c>
      <c r="F30" s="3" t="s">
        <v>218</v>
      </c>
      <c r="G30" s="3" t="s">
        <v>78</v>
      </c>
      <c r="H30" s="2"/>
      <c r="I30" s="2"/>
      <c r="J30" s="2"/>
      <c r="K30" s="3" t="s">
        <v>79</v>
      </c>
      <c r="L30" s="3" t="s">
        <v>80</v>
      </c>
      <c r="M30" s="6">
        <v>0.8125</v>
      </c>
      <c r="N30" s="3" t="s">
        <v>3228</v>
      </c>
      <c r="O30" s="2"/>
      <c r="P30" s="3" t="s">
        <v>2407</v>
      </c>
      <c r="Q30" s="3" t="s">
        <v>268</v>
      </c>
      <c r="R30" s="3" t="s">
        <v>271</v>
      </c>
      <c r="S30" s="3" t="s">
        <v>2269</v>
      </c>
      <c r="T30" s="3" t="s">
        <v>331</v>
      </c>
      <c r="U30" s="3" t="s">
        <v>125</v>
      </c>
      <c r="V30" s="3">
        <f>-(0.4 %)</f>
        <v>-4.0000000000000001E-3</v>
      </c>
      <c r="W30" s="3" t="s">
        <v>86</v>
      </c>
      <c r="X30" s="3" t="s">
        <v>1114</v>
      </c>
      <c r="Y30" s="3" t="s">
        <v>722</v>
      </c>
      <c r="Z30" s="3" t="s">
        <v>677</v>
      </c>
      <c r="AA30" s="3" t="s">
        <v>223</v>
      </c>
      <c r="AB30" s="3" t="s">
        <v>721</v>
      </c>
      <c r="AC30" s="3" t="s">
        <v>285</v>
      </c>
      <c r="AD30" s="3">
        <f>-(0.13 %)</f>
        <v>-1.2999999999999999E-3</v>
      </c>
      <c r="AE30" s="3" t="s">
        <v>3229</v>
      </c>
      <c r="AF30" s="3" t="s">
        <v>83</v>
      </c>
      <c r="AG30" s="3" t="s">
        <v>913</v>
      </c>
      <c r="AH30" s="3" t="s">
        <v>393</v>
      </c>
      <c r="AI30" s="3" t="s">
        <v>118</v>
      </c>
      <c r="AJ30" s="3" t="s">
        <v>1658</v>
      </c>
      <c r="AK30" s="3" t="s">
        <v>1658</v>
      </c>
      <c r="AL30" s="3" t="s">
        <v>271</v>
      </c>
      <c r="AM30" s="3" t="s">
        <v>271</v>
      </c>
      <c r="AN30" s="3" t="s">
        <v>353</v>
      </c>
      <c r="AO30" s="3" t="s">
        <v>353</v>
      </c>
      <c r="AP30" s="3" t="s">
        <v>86</v>
      </c>
      <c r="AQ30" s="3" t="s">
        <v>86</v>
      </c>
      <c r="AR30" s="3" t="s">
        <v>3145</v>
      </c>
      <c r="AS30" s="3" t="s">
        <v>3145</v>
      </c>
      <c r="AT30" s="3" t="s">
        <v>139</v>
      </c>
      <c r="AU30" s="3" t="s">
        <v>139</v>
      </c>
      <c r="AV30" s="8">
        <v>7.0000000000000007E-2</v>
      </c>
      <c r="AW30" s="8">
        <v>7.0000000000000007E-2</v>
      </c>
      <c r="AX30" s="8">
        <v>0.08</v>
      </c>
      <c r="AY30" s="8">
        <v>0.1</v>
      </c>
      <c r="AZ30" s="2"/>
    </row>
    <row r="31" spans="4:52" x14ac:dyDescent="0.2">
      <c r="D31" s="1" t="s">
        <v>2116</v>
      </c>
      <c r="E31" s="3" t="s">
        <v>76</v>
      </c>
      <c r="F31" s="3" t="s">
        <v>1468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0.8125</v>
      </c>
      <c r="N31" s="3" t="s">
        <v>3230</v>
      </c>
      <c r="O31" s="2"/>
      <c r="P31" s="3" t="s">
        <v>1196</v>
      </c>
      <c r="Q31" s="3" t="s">
        <v>1454</v>
      </c>
      <c r="R31" s="3" t="s">
        <v>333</v>
      </c>
      <c r="S31" s="3" t="s">
        <v>333</v>
      </c>
      <c r="T31" s="3" t="s">
        <v>186</v>
      </c>
      <c r="U31" s="3" t="s">
        <v>529</v>
      </c>
      <c r="V31" s="3" t="s">
        <v>3231</v>
      </c>
      <c r="W31" s="3" t="s">
        <v>86</v>
      </c>
      <c r="X31" s="3" t="s">
        <v>3232</v>
      </c>
      <c r="Y31" s="3" t="s">
        <v>83</v>
      </c>
      <c r="Z31" s="3" t="s">
        <v>694</v>
      </c>
      <c r="AA31" s="3" t="s">
        <v>260</v>
      </c>
      <c r="AB31" s="3" t="s">
        <v>186</v>
      </c>
      <c r="AC31" s="3" t="s">
        <v>158</v>
      </c>
      <c r="AD31" s="3" t="s">
        <v>3233</v>
      </c>
      <c r="AE31" s="3">
        <f>-(2 %)</f>
        <v>-0.02</v>
      </c>
      <c r="AF31" s="3" t="s">
        <v>1225</v>
      </c>
      <c r="AG31" s="3" t="s">
        <v>83</v>
      </c>
      <c r="AH31" s="3" t="s">
        <v>393</v>
      </c>
      <c r="AI31" s="3" t="s">
        <v>83</v>
      </c>
      <c r="AJ31" s="3" t="s">
        <v>2954</v>
      </c>
      <c r="AK31" s="3" t="s">
        <v>2954</v>
      </c>
      <c r="AL31" s="3" t="s">
        <v>494</v>
      </c>
      <c r="AM31" s="3" t="s">
        <v>494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264</v>
      </c>
      <c r="AS31" s="3" t="s">
        <v>264</v>
      </c>
      <c r="AT31" s="3" t="s">
        <v>156</v>
      </c>
      <c r="AU31" s="3" t="s">
        <v>156</v>
      </c>
      <c r="AV31" s="8">
        <v>0.01</v>
      </c>
      <c r="AW31" s="8">
        <v>0.02</v>
      </c>
      <c r="AX31" s="8">
        <v>0.03</v>
      </c>
      <c r="AY31" s="8">
        <v>0.1</v>
      </c>
      <c r="AZ31" s="2"/>
    </row>
    <row r="32" spans="4:52" x14ac:dyDescent="0.2">
      <c r="D32" s="1" t="s">
        <v>3234</v>
      </c>
      <c r="E32" s="3" t="s">
        <v>76</v>
      </c>
      <c r="F32" s="3" t="s">
        <v>2308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0.8125</v>
      </c>
      <c r="N32" s="3" t="s">
        <v>3235</v>
      </c>
      <c r="O32" s="2"/>
      <c r="P32" s="3" t="s">
        <v>753</v>
      </c>
      <c r="Q32" s="3" t="s">
        <v>470</v>
      </c>
      <c r="R32" s="3" t="s">
        <v>1200</v>
      </c>
      <c r="S32" s="3" t="s">
        <v>372</v>
      </c>
      <c r="T32" s="3" t="s">
        <v>426</v>
      </c>
      <c r="U32" s="3" t="s">
        <v>133</v>
      </c>
      <c r="V32" s="3">
        <f>-(0.3 %)</f>
        <v>-3.0000000000000001E-3</v>
      </c>
      <c r="W32" s="3" t="s">
        <v>86</v>
      </c>
      <c r="X32" s="3" t="s">
        <v>1479</v>
      </c>
      <c r="Y32" s="3" t="s">
        <v>2046</v>
      </c>
      <c r="Z32" s="3" t="s">
        <v>574</v>
      </c>
      <c r="AA32" s="3" t="s">
        <v>269</v>
      </c>
      <c r="AB32" s="3" t="s">
        <v>133</v>
      </c>
      <c r="AC32" s="3" t="s">
        <v>529</v>
      </c>
      <c r="AD32" s="3">
        <f>-(0.49 %)</f>
        <v>-4.8999999999999998E-3</v>
      </c>
      <c r="AE32" s="3" t="s">
        <v>3236</v>
      </c>
      <c r="AF32" s="3" t="s">
        <v>101</v>
      </c>
      <c r="AG32" s="3" t="s">
        <v>117</v>
      </c>
      <c r="AH32" s="3" t="s">
        <v>155</v>
      </c>
      <c r="AI32" s="3" t="s">
        <v>497</v>
      </c>
      <c r="AJ32" s="3" t="s">
        <v>1636</v>
      </c>
      <c r="AK32" s="3" t="s">
        <v>1636</v>
      </c>
      <c r="AL32" s="3" t="s">
        <v>677</v>
      </c>
      <c r="AM32" s="3" t="s">
        <v>677</v>
      </c>
      <c r="AN32" s="3" t="s">
        <v>132</v>
      </c>
      <c r="AO32" s="3" t="s">
        <v>132</v>
      </c>
      <c r="AP32" s="3" t="s">
        <v>86</v>
      </c>
      <c r="AQ32" s="3" t="s">
        <v>86</v>
      </c>
      <c r="AR32" s="3" t="s">
        <v>3145</v>
      </c>
      <c r="AS32" s="3" t="s">
        <v>3145</v>
      </c>
      <c r="AT32" s="3" t="s">
        <v>102</v>
      </c>
      <c r="AU32" s="3" t="s">
        <v>102</v>
      </c>
      <c r="AV32" s="8">
        <v>0</v>
      </c>
      <c r="AW32" s="8">
        <v>0</v>
      </c>
      <c r="AX32" s="8">
        <v>0.01</v>
      </c>
      <c r="AY32" s="8">
        <v>0.04</v>
      </c>
      <c r="AZ32" s="2"/>
    </row>
    <row r="33" spans="4:52" x14ac:dyDescent="0.2">
      <c r="D33" s="1" t="s">
        <v>2024</v>
      </c>
      <c r="E33" s="3" t="s">
        <v>76</v>
      </c>
      <c r="F33" s="3" t="s">
        <v>1473</v>
      </c>
      <c r="G33" s="3" t="s">
        <v>468</v>
      </c>
      <c r="H33" s="2"/>
      <c r="I33" s="2"/>
      <c r="J33" s="2"/>
      <c r="K33" s="3" t="s">
        <v>1033</v>
      </c>
      <c r="L33" s="3" t="s">
        <v>161</v>
      </c>
      <c r="M33" s="6">
        <v>0.8125</v>
      </c>
      <c r="N33" s="3" t="s">
        <v>3237</v>
      </c>
      <c r="O33" s="2"/>
      <c r="P33" s="3" t="s">
        <v>83</v>
      </c>
      <c r="Q33" s="3" t="s">
        <v>83</v>
      </c>
      <c r="R33" s="3" t="s">
        <v>83</v>
      </c>
      <c r="S33" s="3" t="s">
        <v>83</v>
      </c>
      <c r="T33" s="3" t="s">
        <v>83</v>
      </c>
      <c r="U33" s="3" t="s">
        <v>83</v>
      </c>
      <c r="V33" s="3" t="s">
        <v>86</v>
      </c>
      <c r="W33" s="3" t="s">
        <v>86</v>
      </c>
      <c r="X33" s="3" t="s">
        <v>1342</v>
      </c>
      <c r="Y33" s="3" t="s">
        <v>83</v>
      </c>
      <c r="Z33" s="3" t="s">
        <v>121</v>
      </c>
      <c r="AA33" s="3" t="s">
        <v>83</v>
      </c>
      <c r="AB33" s="3" t="s">
        <v>186</v>
      </c>
      <c r="AC33" s="3" t="s">
        <v>83</v>
      </c>
      <c r="AD33" s="3" t="s">
        <v>86</v>
      </c>
      <c r="AE33" s="3" t="s">
        <v>86</v>
      </c>
      <c r="AF33" s="3" t="s">
        <v>83</v>
      </c>
      <c r="AG33" s="3" t="s">
        <v>83</v>
      </c>
      <c r="AH33" s="3" t="s">
        <v>83</v>
      </c>
      <c r="AI33" s="3" t="s">
        <v>83</v>
      </c>
      <c r="AJ33" s="3" t="s">
        <v>134</v>
      </c>
      <c r="AK33" s="3" t="s">
        <v>134</v>
      </c>
      <c r="AL33" s="3" t="s">
        <v>121</v>
      </c>
      <c r="AM33" s="3" t="s">
        <v>121</v>
      </c>
      <c r="AN33" s="3" t="s">
        <v>179</v>
      </c>
      <c r="AO33" s="3" t="s">
        <v>179</v>
      </c>
      <c r="AP33" s="3" t="s">
        <v>86</v>
      </c>
      <c r="AQ33" s="3" t="s">
        <v>86</v>
      </c>
      <c r="AR33" s="3" t="s">
        <v>83</v>
      </c>
      <c r="AS33" s="3" t="s">
        <v>83</v>
      </c>
      <c r="AT33" s="3" t="s">
        <v>83</v>
      </c>
      <c r="AU33" s="3" t="s">
        <v>83</v>
      </c>
      <c r="AV33" s="8">
        <v>0</v>
      </c>
      <c r="AW33" s="8">
        <v>0</v>
      </c>
      <c r="AX33" s="8">
        <v>0</v>
      </c>
      <c r="AY33" s="8">
        <v>0</v>
      </c>
      <c r="AZ33" s="2"/>
    </row>
    <row r="34" spans="4:52" x14ac:dyDescent="0.2">
      <c r="D34" s="1" t="s">
        <v>3238</v>
      </c>
      <c r="E34" s="3" t="s">
        <v>76</v>
      </c>
      <c r="F34" s="3" t="s">
        <v>3239</v>
      </c>
      <c r="G34" s="3" t="s">
        <v>130</v>
      </c>
      <c r="H34" s="2"/>
      <c r="I34" s="2"/>
      <c r="J34" s="2"/>
      <c r="K34" s="3" t="s">
        <v>79</v>
      </c>
      <c r="L34" s="3" t="s">
        <v>80</v>
      </c>
      <c r="M34" s="6">
        <v>0.81319444444444444</v>
      </c>
      <c r="N34" s="3" t="s">
        <v>3240</v>
      </c>
      <c r="O34" s="2"/>
      <c r="P34" s="3" t="s">
        <v>1196</v>
      </c>
      <c r="Q34" s="3" t="s">
        <v>83</v>
      </c>
      <c r="R34" s="3" t="s">
        <v>331</v>
      </c>
      <c r="S34" s="3" t="s">
        <v>83</v>
      </c>
      <c r="T34" s="3" t="s">
        <v>179</v>
      </c>
      <c r="U34" s="3" t="s">
        <v>83</v>
      </c>
      <c r="V34" s="3">
        <f>-(0.24 %)</f>
        <v>-2.3999999999999998E-3</v>
      </c>
      <c r="W34" s="3" t="s">
        <v>86</v>
      </c>
      <c r="X34" s="3" t="s">
        <v>3241</v>
      </c>
      <c r="Y34" s="3" t="s">
        <v>83</v>
      </c>
      <c r="Z34" s="3" t="s">
        <v>494</v>
      </c>
      <c r="AA34" s="3" t="s">
        <v>83</v>
      </c>
      <c r="AB34" s="3" t="s">
        <v>357</v>
      </c>
      <c r="AC34" s="3" t="s">
        <v>83</v>
      </c>
      <c r="AD34" s="3">
        <f>-(0.16 %)</f>
        <v>-1.6000000000000001E-3</v>
      </c>
      <c r="AE34" s="3" t="s">
        <v>86</v>
      </c>
      <c r="AF34" s="3" t="s">
        <v>101</v>
      </c>
      <c r="AG34" s="3" t="s">
        <v>83</v>
      </c>
      <c r="AH34" s="3" t="s">
        <v>497</v>
      </c>
      <c r="AI34" s="3" t="s">
        <v>83</v>
      </c>
      <c r="AJ34" s="3" t="s">
        <v>689</v>
      </c>
      <c r="AK34" s="3" t="s">
        <v>689</v>
      </c>
      <c r="AL34" s="3" t="s">
        <v>490</v>
      </c>
      <c r="AM34" s="3" t="s">
        <v>490</v>
      </c>
      <c r="AN34" s="3" t="s">
        <v>357</v>
      </c>
      <c r="AO34" s="3" t="s">
        <v>357</v>
      </c>
      <c r="AP34" s="3" t="s">
        <v>86</v>
      </c>
      <c r="AQ34" s="3" t="s">
        <v>86</v>
      </c>
      <c r="AR34" s="3" t="s">
        <v>264</v>
      </c>
      <c r="AS34" s="3" t="s">
        <v>264</v>
      </c>
      <c r="AT34" s="3" t="s">
        <v>156</v>
      </c>
      <c r="AU34" s="3" t="s">
        <v>156</v>
      </c>
      <c r="AV34" s="8">
        <v>0.06</v>
      </c>
      <c r="AW34" s="8">
        <v>7.0000000000000007E-2</v>
      </c>
      <c r="AX34" s="8">
        <v>0.09</v>
      </c>
      <c r="AY34" s="8">
        <v>0.26</v>
      </c>
      <c r="AZ34" s="2"/>
    </row>
    <row r="35" spans="4:52" x14ac:dyDescent="0.2">
      <c r="D35" s="1" t="s">
        <v>587</v>
      </c>
      <c r="E35" s="3" t="s">
        <v>76</v>
      </c>
      <c r="F35" s="3" t="s">
        <v>588</v>
      </c>
      <c r="G35" s="3" t="s">
        <v>130</v>
      </c>
      <c r="H35" s="2"/>
      <c r="I35" s="2"/>
      <c r="J35" s="2"/>
      <c r="K35" s="3" t="s">
        <v>79</v>
      </c>
      <c r="L35" s="3" t="s">
        <v>80</v>
      </c>
      <c r="M35" s="6">
        <v>0.81319444444444444</v>
      </c>
      <c r="N35" s="3" t="s">
        <v>3242</v>
      </c>
      <c r="O35" s="2"/>
      <c r="P35" s="3" t="s">
        <v>430</v>
      </c>
      <c r="Q35" s="3" t="s">
        <v>1462</v>
      </c>
      <c r="R35" s="3" t="s">
        <v>500</v>
      </c>
      <c r="S35" s="3" t="s">
        <v>460</v>
      </c>
      <c r="T35" s="3" t="s">
        <v>186</v>
      </c>
      <c r="U35" s="3" t="s">
        <v>759</v>
      </c>
      <c r="V35" s="3" t="s">
        <v>86</v>
      </c>
      <c r="W35" s="3" t="s">
        <v>3243</v>
      </c>
      <c r="X35" s="3" t="s">
        <v>147</v>
      </c>
      <c r="Y35" s="3" t="s">
        <v>83</v>
      </c>
      <c r="Z35" s="3" t="s">
        <v>373</v>
      </c>
      <c r="AA35" s="3" t="s">
        <v>83</v>
      </c>
      <c r="AB35" s="3" t="s">
        <v>186</v>
      </c>
      <c r="AC35" s="3" t="s">
        <v>83</v>
      </c>
      <c r="AD35" s="3" t="s">
        <v>86</v>
      </c>
      <c r="AE35" s="3" t="s">
        <v>86</v>
      </c>
      <c r="AF35" s="3" t="s">
        <v>1225</v>
      </c>
      <c r="AG35" s="3" t="s">
        <v>83</v>
      </c>
      <c r="AH35" s="3" t="s">
        <v>313</v>
      </c>
      <c r="AI35" s="3" t="s">
        <v>83</v>
      </c>
      <c r="AJ35" s="3" t="s">
        <v>499</v>
      </c>
      <c r="AK35" s="3" t="s">
        <v>499</v>
      </c>
      <c r="AL35" s="3" t="s">
        <v>446</v>
      </c>
      <c r="AM35" s="3" t="s">
        <v>446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3160</v>
      </c>
      <c r="AS35" s="3" t="s">
        <v>3160</v>
      </c>
      <c r="AT35" s="3" t="s">
        <v>156</v>
      </c>
      <c r="AU35" s="3" t="s">
        <v>156</v>
      </c>
      <c r="AV35" s="8">
        <v>0.06</v>
      </c>
      <c r="AW35" s="8">
        <v>0.1</v>
      </c>
      <c r="AX35" s="8">
        <v>0.13</v>
      </c>
      <c r="AY35" s="8">
        <v>0.46</v>
      </c>
      <c r="AZ35" s="2"/>
    </row>
    <row r="36" spans="4:52" x14ac:dyDescent="0.2">
      <c r="D36" s="1" t="s">
        <v>3244</v>
      </c>
      <c r="E36" s="3" t="s">
        <v>76</v>
      </c>
      <c r="F36" s="3" t="s">
        <v>173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0.81319444444444444</v>
      </c>
      <c r="N36" s="3" t="s">
        <v>3245</v>
      </c>
      <c r="O36" s="2"/>
      <c r="P36" s="3" t="s">
        <v>325</v>
      </c>
      <c r="Q36" s="3" t="s">
        <v>414</v>
      </c>
      <c r="R36" s="3" t="s">
        <v>126</v>
      </c>
      <c r="S36" s="3" t="s">
        <v>196</v>
      </c>
      <c r="T36" s="3" t="s">
        <v>132</v>
      </c>
      <c r="U36" s="3" t="s">
        <v>132</v>
      </c>
      <c r="V36" s="3" t="s">
        <v>3246</v>
      </c>
      <c r="W36" s="3" t="s">
        <v>3247</v>
      </c>
      <c r="X36" s="3" t="s">
        <v>2204</v>
      </c>
      <c r="Y36" s="3" t="s">
        <v>3248</v>
      </c>
      <c r="Z36" s="3" t="s">
        <v>415</v>
      </c>
      <c r="AA36" s="3" t="s">
        <v>376</v>
      </c>
      <c r="AB36" s="3" t="s">
        <v>135</v>
      </c>
      <c r="AC36" s="3" t="s">
        <v>516</v>
      </c>
      <c r="AD36" s="3" t="s">
        <v>3249</v>
      </c>
      <c r="AE36" s="3" t="s">
        <v>3250</v>
      </c>
      <c r="AF36" s="3" t="s">
        <v>465</v>
      </c>
      <c r="AG36" s="3" t="s">
        <v>290</v>
      </c>
      <c r="AH36" s="3" t="s">
        <v>156</v>
      </c>
      <c r="AI36" s="3" t="s">
        <v>155</v>
      </c>
      <c r="AJ36" s="3" t="s">
        <v>83</v>
      </c>
      <c r="AK36" s="3" t="s">
        <v>83</v>
      </c>
      <c r="AL36" s="3" t="s">
        <v>83</v>
      </c>
      <c r="AM36" s="3" t="s">
        <v>83</v>
      </c>
      <c r="AN36" s="3" t="s">
        <v>83</v>
      </c>
      <c r="AO36" s="3" t="s">
        <v>83</v>
      </c>
      <c r="AP36" s="3" t="s">
        <v>86</v>
      </c>
      <c r="AQ36" s="3" t="s">
        <v>86</v>
      </c>
      <c r="AR36" s="3" t="s">
        <v>83</v>
      </c>
      <c r="AS36" s="3" t="s">
        <v>83</v>
      </c>
      <c r="AT36" s="3" t="s">
        <v>83</v>
      </c>
      <c r="AU36" s="3" t="s">
        <v>83</v>
      </c>
      <c r="AV36" s="8">
        <v>7.0000000000000007E-2</v>
      </c>
      <c r="AW36" s="8">
        <v>0.08</v>
      </c>
      <c r="AX36" s="8">
        <v>0.1</v>
      </c>
      <c r="AY36" s="8">
        <v>0.42</v>
      </c>
      <c r="AZ36" s="2"/>
    </row>
    <row r="37" spans="4:52" x14ac:dyDescent="0.2">
      <c r="D37" s="1" t="s">
        <v>1380</v>
      </c>
      <c r="E37" s="3" t="s">
        <v>76</v>
      </c>
      <c r="F37" s="3" t="s">
        <v>1381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0.81388888888888899</v>
      </c>
      <c r="N37" s="3" t="s">
        <v>3251</v>
      </c>
      <c r="O37" s="2"/>
      <c r="P37" s="3" t="s">
        <v>1258</v>
      </c>
      <c r="Q37" s="3" t="s">
        <v>679</v>
      </c>
      <c r="R37" s="3" t="s">
        <v>567</v>
      </c>
      <c r="S37" s="3" t="s">
        <v>3252</v>
      </c>
      <c r="T37" s="3" t="s">
        <v>331</v>
      </c>
      <c r="U37" s="3" t="s">
        <v>392</v>
      </c>
      <c r="V37" s="3" t="s">
        <v>3253</v>
      </c>
      <c r="W37" s="3" t="s">
        <v>86</v>
      </c>
      <c r="X37" s="3" t="s">
        <v>3254</v>
      </c>
      <c r="Y37" s="3" t="s">
        <v>83</v>
      </c>
      <c r="Z37" s="3" t="s">
        <v>1059</v>
      </c>
      <c r="AA37" s="3" t="s">
        <v>83</v>
      </c>
      <c r="AB37" s="3" t="s">
        <v>721</v>
      </c>
      <c r="AC37" s="3" t="s">
        <v>83</v>
      </c>
      <c r="AD37" s="3" t="s">
        <v>3255</v>
      </c>
      <c r="AE37" s="3" t="s">
        <v>86</v>
      </c>
      <c r="AF37" s="3" t="s">
        <v>101</v>
      </c>
      <c r="AG37" s="3" t="s">
        <v>83</v>
      </c>
      <c r="AH37" s="3" t="s">
        <v>335</v>
      </c>
      <c r="AI37" s="3" t="s">
        <v>83</v>
      </c>
      <c r="AJ37" s="3" t="s">
        <v>447</v>
      </c>
      <c r="AK37" s="3" t="s">
        <v>447</v>
      </c>
      <c r="AL37" s="3" t="s">
        <v>326</v>
      </c>
      <c r="AM37" s="3" t="s">
        <v>326</v>
      </c>
      <c r="AN37" s="3" t="s">
        <v>440</v>
      </c>
      <c r="AO37" s="3" t="s">
        <v>440</v>
      </c>
      <c r="AP37" s="3" t="s">
        <v>86</v>
      </c>
      <c r="AQ37" s="3" t="s">
        <v>86</v>
      </c>
      <c r="AR37" s="3" t="s">
        <v>2539</v>
      </c>
      <c r="AS37" s="3" t="s">
        <v>2539</v>
      </c>
      <c r="AT37" s="3" t="s">
        <v>156</v>
      </c>
      <c r="AU37" s="3" t="s">
        <v>156</v>
      </c>
      <c r="AV37" s="8">
        <v>0.01</v>
      </c>
      <c r="AW37" s="8">
        <v>0.02</v>
      </c>
      <c r="AX37" s="8">
        <v>0.04</v>
      </c>
      <c r="AY37" s="8">
        <v>0.17</v>
      </c>
      <c r="AZ37" s="2"/>
    </row>
    <row r="38" spans="4:52" x14ac:dyDescent="0.2">
      <c r="D38" s="1" t="s">
        <v>1926</v>
      </c>
      <c r="E38" s="3" t="s">
        <v>76</v>
      </c>
      <c r="F38" s="3" t="s">
        <v>3256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0.81388888888888899</v>
      </c>
      <c r="N38" s="3" t="s">
        <v>3257</v>
      </c>
      <c r="O38" s="2"/>
      <c r="P38" s="3" t="s">
        <v>1607</v>
      </c>
      <c r="Q38" s="3" t="s">
        <v>615</v>
      </c>
      <c r="R38" s="3" t="s">
        <v>263</v>
      </c>
      <c r="S38" s="3" t="s">
        <v>152</v>
      </c>
      <c r="T38" s="3" t="s">
        <v>186</v>
      </c>
      <c r="U38" s="3" t="s">
        <v>200</v>
      </c>
      <c r="V38" s="3" t="s">
        <v>3258</v>
      </c>
      <c r="W38" s="3" t="s">
        <v>86</v>
      </c>
      <c r="X38" s="3" t="s">
        <v>2867</v>
      </c>
      <c r="Y38" s="3" t="s">
        <v>83</v>
      </c>
      <c r="Z38" s="3" t="s">
        <v>185</v>
      </c>
      <c r="AA38" s="3" t="s">
        <v>83</v>
      </c>
      <c r="AB38" s="3" t="s">
        <v>186</v>
      </c>
      <c r="AC38" s="3" t="s">
        <v>83</v>
      </c>
      <c r="AD38" s="3" t="s">
        <v>3259</v>
      </c>
      <c r="AE38" s="3" t="s">
        <v>86</v>
      </c>
      <c r="AF38" s="3" t="s">
        <v>290</v>
      </c>
      <c r="AG38" s="3" t="s">
        <v>83</v>
      </c>
      <c r="AH38" s="3" t="s">
        <v>155</v>
      </c>
      <c r="AI38" s="3" t="s">
        <v>83</v>
      </c>
      <c r="AJ38" s="3" t="s">
        <v>1369</v>
      </c>
      <c r="AK38" s="3" t="s">
        <v>1369</v>
      </c>
      <c r="AL38" s="3" t="s">
        <v>818</v>
      </c>
      <c r="AM38" s="3" t="s">
        <v>818</v>
      </c>
      <c r="AN38" s="3" t="s">
        <v>186</v>
      </c>
      <c r="AO38" s="3" t="s">
        <v>186</v>
      </c>
      <c r="AP38" s="3" t="s">
        <v>86</v>
      </c>
      <c r="AQ38" s="3" t="s">
        <v>86</v>
      </c>
      <c r="AR38" s="3" t="s">
        <v>3145</v>
      </c>
      <c r="AS38" s="3" t="s">
        <v>3145</v>
      </c>
      <c r="AT38" s="3" t="s">
        <v>102</v>
      </c>
      <c r="AU38" s="3" t="s">
        <v>102</v>
      </c>
      <c r="AV38" s="8">
        <v>7.0000000000000007E-2</v>
      </c>
      <c r="AW38" s="8">
        <v>7.0000000000000007E-2</v>
      </c>
      <c r="AX38" s="8">
        <v>0.09</v>
      </c>
      <c r="AY38" s="8">
        <v>0.2</v>
      </c>
      <c r="AZ38" s="2"/>
    </row>
    <row r="39" spans="4:52" x14ac:dyDescent="0.2">
      <c r="D39" s="4" t="s">
        <v>3023</v>
      </c>
      <c r="E39" s="3" t="s">
        <v>76</v>
      </c>
      <c r="F39" s="3" t="s">
        <v>3024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0.81458333333333333</v>
      </c>
      <c r="N39" s="4" t="s">
        <v>3260</v>
      </c>
      <c r="O39" s="2"/>
      <c r="P39" s="3" t="s">
        <v>2212</v>
      </c>
      <c r="Q39" s="3" t="s">
        <v>1385</v>
      </c>
      <c r="R39" s="3" t="s">
        <v>909</v>
      </c>
      <c r="S39" s="3" t="s">
        <v>2186</v>
      </c>
      <c r="T39" s="3" t="s">
        <v>115</v>
      </c>
      <c r="U39" s="3" t="s">
        <v>683</v>
      </c>
      <c r="V39" s="3" t="s">
        <v>3261</v>
      </c>
      <c r="W39" s="3">
        <f>-(1.7 %)</f>
        <v>-1.7000000000000001E-2</v>
      </c>
      <c r="X39" s="3" t="s">
        <v>2496</v>
      </c>
      <c r="Y39" s="3" t="s">
        <v>83</v>
      </c>
      <c r="Z39" s="3" t="s">
        <v>909</v>
      </c>
      <c r="AA39" s="3" t="s">
        <v>83</v>
      </c>
      <c r="AB39" s="3" t="s">
        <v>115</v>
      </c>
      <c r="AC39" s="3" t="s">
        <v>83</v>
      </c>
      <c r="AD39" s="3" t="s">
        <v>3262</v>
      </c>
      <c r="AE39" s="3" t="s">
        <v>86</v>
      </c>
      <c r="AF39" s="3" t="s">
        <v>101</v>
      </c>
      <c r="AG39" s="3" t="s">
        <v>83</v>
      </c>
      <c r="AH39" s="3" t="s">
        <v>432</v>
      </c>
      <c r="AI39" s="3" t="s">
        <v>83</v>
      </c>
      <c r="AJ39" s="3" t="s">
        <v>1636</v>
      </c>
      <c r="AK39" s="3" t="s">
        <v>1636</v>
      </c>
      <c r="AL39" s="3" t="s">
        <v>906</v>
      </c>
      <c r="AM39" s="3" t="s">
        <v>906</v>
      </c>
      <c r="AN39" s="3" t="s">
        <v>529</v>
      </c>
      <c r="AO39" s="3" t="s">
        <v>529</v>
      </c>
      <c r="AP39" s="3" t="s">
        <v>86</v>
      </c>
      <c r="AQ39" s="3" t="s">
        <v>86</v>
      </c>
      <c r="AR39" s="3" t="s">
        <v>3145</v>
      </c>
      <c r="AS39" s="3" t="s">
        <v>3145</v>
      </c>
      <c r="AT39" s="3" t="s">
        <v>102</v>
      </c>
      <c r="AU39" s="3" t="s">
        <v>102</v>
      </c>
      <c r="AV39" s="8">
        <v>0</v>
      </c>
      <c r="AW39" s="8">
        <v>0.01</v>
      </c>
      <c r="AX39" s="8">
        <v>0.01</v>
      </c>
      <c r="AY39" s="8">
        <v>0.03</v>
      </c>
      <c r="AZ39" s="2"/>
    </row>
    <row r="40" spans="4:52" x14ac:dyDescent="0.2">
      <c r="D40" s="1" t="s">
        <v>1719</v>
      </c>
      <c r="E40" s="3" t="s">
        <v>76</v>
      </c>
      <c r="F40" s="3" t="s">
        <v>1720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0.81527777777777777</v>
      </c>
      <c r="N40" s="3" t="s">
        <v>3263</v>
      </c>
      <c r="O40" s="2"/>
      <c r="P40" s="3" t="s">
        <v>83</v>
      </c>
      <c r="Q40" s="3" t="s">
        <v>83</v>
      </c>
      <c r="R40" s="3" t="s">
        <v>83</v>
      </c>
      <c r="S40" s="3" t="s">
        <v>83</v>
      </c>
      <c r="T40" s="3" t="s">
        <v>83</v>
      </c>
      <c r="U40" s="3" t="s">
        <v>83</v>
      </c>
      <c r="V40" s="3" t="s">
        <v>86</v>
      </c>
      <c r="W40" s="3" t="s">
        <v>86</v>
      </c>
      <c r="X40" s="3" t="s">
        <v>261</v>
      </c>
      <c r="Y40" s="3" t="s">
        <v>83</v>
      </c>
      <c r="Z40" s="3" t="s">
        <v>818</v>
      </c>
      <c r="AA40" s="3" t="s">
        <v>83</v>
      </c>
      <c r="AB40" s="3" t="s">
        <v>504</v>
      </c>
      <c r="AC40" s="3" t="s">
        <v>83</v>
      </c>
      <c r="AD40" s="3" t="s">
        <v>3264</v>
      </c>
      <c r="AE40" s="3" t="s">
        <v>86</v>
      </c>
      <c r="AF40" s="3" t="s">
        <v>83</v>
      </c>
      <c r="AG40" s="3" t="s">
        <v>83</v>
      </c>
      <c r="AH40" s="3" t="s">
        <v>83</v>
      </c>
      <c r="AI40" s="3" t="s">
        <v>83</v>
      </c>
      <c r="AJ40" s="3" t="s">
        <v>1111</v>
      </c>
      <c r="AK40" s="3" t="s">
        <v>1111</v>
      </c>
      <c r="AL40" s="3" t="s">
        <v>144</v>
      </c>
      <c r="AM40" s="3" t="s">
        <v>144</v>
      </c>
      <c r="AN40" s="3" t="s">
        <v>490</v>
      </c>
      <c r="AO40" s="3" t="s">
        <v>490</v>
      </c>
      <c r="AP40" s="3" t="s">
        <v>86</v>
      </c>
      <c r="AQ40" s="3" t="s">
        <v>86</v>
      </c>
      <c r="AR40" s="3" t="s">
        <v>3160</v>
      </c>
      <c r="AS40" s="3" t="s">
        <v>3160</v>
      </c>
      <c r="AT40" s="3" t="s">
        <v>139</v>
      </c>
      <c r="AU40" s="3" t="s">
        <v>139</v>
      </c>
      <c r="AV40" s="8">
        <v>0.04</v>
      </c>
      <c r="AW40" s="8">
        <v>0.05</v>
      </c>
      <c r="AX40" s="8">
        <v>0.09</v>
      </c>
      <c r="AY40" s="8">
        <v>0.21</v>
      </c>
      <c r="AZ40" s="2"/>
    </row>
    <row r="41" spans="4:52" x14ac:dyDescent="0.2">
      <c r="D41" s="1" t="s">
        <v>768</v>
      </c>
      <c r="E41" s="3" t="s">
        <v>76</v>
      </c>
      <c r="F41" s="3" t="s">
        <v>2150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0.81527777777777777</v>
      </c>
      <c r="N41" s="3" t="s">
        <v>3265</v>
      </c>
      <c r="O41" s="2"/>
      <c r="P41" s="3" t="s">
        <v>1196</v>
      </c>
      <c r="Q41" s="3" t="s">
        <v>2659</v>
      </c>
      <c r="R41" s="3" t="s">
        <v>125</v>
      </c>
      <c r="S41" s="3" t="s">
        <v>95</v>
      </c>
      <c r="T41" s="3" t="s">
        <v>151</v>
      </c>
      <c r="U41" s="3" t="s">
        <v>494</v>
      </c>
      <c r="V41" s="3" t="s">
        <v>3266</v>
      </c>
      <c r="W41" s="3" t="s">
        <v>3267</v>
      </c>
      <c r="X41" s="3" t="s">
        <v>1918</v>
      </c>
      <c r="Y41" s="3" t="s">
        <v>2515</v>
      </c>
      <c r="Z41" s="3" t="s">
        <v>776</v>
      </c>
      <c r="AA41" s="3" t="s">
        <v>1556</v>
      </c>
      <c r="AB41" s="3" t="s">
        <v>1026</v>
      </c>
      <c r="AC41" s="3" t="s">
        <v>434</v>
      </c>
      <c r="AD41" s="3" t="s">
        <v>3268</v>
      </c>
      <c r="AE41" s="3" t="s">
        <v>3269</v>
      </c>
      <c r="AF41" s="3" t="s">
        <v>101</v>
      </c>
      <c r="AG41" s="3" t="s">
        <v>290</v>
      </c>
      <c r="AH41" s="3" t="s">
        <v>313</v>
      </c>
      <c r="AI41" s="3" t="s">
        <v>2000</v>
      </c>
      <c r="AJ41" s="3" t="s">
        <v>1186</v>
      </c>
      <c r="AK41" s="3" t="s">
        <v>1186</v>
      </c>
      <c r="AL41" s="3" t="s">
        <v>963</v>
      </c>
      <c r="AM41" s="3" t="s">
        <v>963</v>
      </c>
      <c r="AN41" s="3" t="s">
        <v>121</v>
      </c>
      <c r="AO41" s="3" t="s">
        <v>121</v>
      </c>
      <c r="AP41" s="3" t="s">
        <v>86</v>
      </c>
      <c r="AQ41" s="3" t="s">
        <v>86</v>
      </c>
      <c r="AR41" s="3" t="s">
        <v>2539</v>
      </c>
      <c r="AS41" s="3" t="s">
        <v>2539</v>
      </c>
      <c r="AT41" s="3" t="s">
        <v>156</v>
      </c>
      <c r="AU41" s="3" t="s">
        <v>156</v>
      </c>
      <c r="AV41" s="8">
        <v>0.04</v>
      </c>
      <c r="AW41" s="8">
        <v>0.04</v>
      </c>
      <c r="AX41" s="8">
        <v>0.05</v>
      </c>
      <c r="AY41" s="8">
        <v>0.16</v>
      </c>
      <c r="AZ41" s="2"/>
    </row>
    <row r="42" spans="4:52" x14ac:dyDescent="0.2">
      <c r="D42" s="1" t="s">
        <v>641</v>
      </c>
      <c r="E42" s="3" t="s">
        <v>76</v>
      </c>
      <c r="F42" s="3" t="s">
        <v>88</v>
      </c>
      <c r="G42" s="3" t="s">
        <v>468</v>
      </c>
      <c r="H42" s="2"/>
      <c r="I42" s="2"/>
      <c r="J42" s="2"/>
      <c r="K42" s="3" t="s">
        <v>79</v>
      </c>
      <c r="L42" s="2"/>
      <c r="M42" s="6">
        <v>0.81597222222222221</v>
      </c>
      <c r="N42" s="3" t="s">
        <v>3270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4:52" x14ac:dyDescent="0.2">
      <c r="D43" s="1" t="s">
        <v>3271</v>
      </c>
      <c r="E43" s="3" t="s">
        <v>76</v>
      </c>
      <c r="F43" s="3" t="s">
        <v>218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0.81597222222222221</v>
      </c>
      <c r="N43" s="3" t="s">
        <v>3272</v>
      </c>
      <c r="O43" s="2"/>
      <c r="P43" s="3" t="s">
        <v>2356</v>
      </c>
      <c r="Q43" s="3" t="s">
        <v>83</v>
      </c>
      <c r="R43" s="3" t="s">
        <v>441</v>
      </c>
      <c r="S43" s="3" t="s">
        <v>83</v>
      </c>
      <c r="T43" s="3" t="s">
        <v>133</v>
      </c>
      <c r="U43" s="3" t="s">
        <v>83</v>
      </c>
      <c r="V43" s="3" t="s">
        <v>86</v>
      </c>
      <c r="W43" s="3" t="s">
        <v>86</v>
      </c>
      <c r="X43" s="3" t="s">
        <v>83</v>
      </c>
      <c r="Y43" s="3" t="s">
        <v>83</v>
      </c>
      <c r="Z43" s="3" t="s">
        <v>420</v>
      </c>
      <c r="AA43" s="3" t="s">
        <v>83</v>
      </c>
      <c r="AB43" s="3" t="s">
        <v>357</v>
      </c>
      <c r="AC43" s="3" t="s">
        <v>83</v>
      </c>
      <c r="AD43" s="3" t="s">
        <v>86</v>
      </c>
      <c r="AE43" s="3" t="s">
        <v>86</v>
      </c>
      <c r="AF43" s="3" t="s">
        <v>83</v>
      </c>
      <c r="AG43" s="3" t="s">
        <v>83</v>
      </c>
      <c r="AH43" s="3" t="s">
        <v>83</v>
      </c>
      <c r="AI43" s="3" t="s">
        <v>83</v>
      </c>
      <c r="AJ43" s="3" t="s">
        <v>1589</v>
      </c>
      <c r="AK43" s="3" t="s">
        <v>1589</v>
      </c>
      <c r="AL43" s="3" t="s">
        <v>516</v>
      </c>
      <c r="AM43" s="3" t="s">
        <v>516</v>
      </c>
      <c r="AN43" s="3" t="s">
        <v>179</v>
      </c>
      <c r="AO43" s="3" t="s">
        <v>179</v>
      </c>
      <c r="AP43" s="3" t="s">
        <v>86</v>
      </c>
      <c r="AQ43" s="3" t="s">
        <v>86</v>
      </c>
      <c r="AR43" s="3" t="s">
        <v>3160</v>
      </c>
      <c r="AS43" s="3" t="s">
        <v>3160</v>
      </c>
      <c r="AT43" s="3" t="s">
        <v>407</v>
      </c>
      <c r="AU43" s="3" t="s">
        <v>407</v>
      </c>
      <c r="AV43" s="8">
        <v>0.01</v>
      </c>
      <c r="AW43" s="8">
        <v>0.06</v>
      </c>
      <c r="AX43" s="8">
        <v>0.1</v>
      </c>
      <c r="AY43" s="8">
        <v>0.42</v>
      </c>
      <c r="AZ43" s="2"/>
    </row>
    <row r="44" spans="4:52" x14ac:dyDescent="0.2">
      <c r="D44" s="1" t="s">
        <v>2153</v>
      </c>
      <c r="E44" s="3" t="s">
        <v>76</v>
      </c>
      <c r="F44" s="3" t="s">
        <v>88</v>
      </c>
      <c r="G44" s="3" t="s">
        <v>468</v>
      </c>
      <c r="H44" s="2"/>
      <c r="I44" s="2"/>
      <c r="J44" s="2"/>
      <c r="K44" s="3" t="s">
        <v>79</v>
      </c>
      <c r="L44" s="2"/>
      <c r="M44" s="6">
        <v>0.81597222222222221</v>
      </c>
      <c r="N44" s="3" t="s">
        <v>3273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4:52" x14ac:dyDescent="0.2">
      <c r="D45" s="1" t="s">
        <v>3274</v>
      </c>
      <c r="E45" s="3" t="s">
        <v>76</v>
      </c>
      <c r="F45" s="3" t="s">
        <v>273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0.81666666666666676</v>
      </c>
      <c r="N45" s="3" t="s">
        <v>3275</v>
      </c>
      <c r="O45" s="2"/>
      <c r="P45" s="3" t="s">
        <v>1394</v>
      </c>
      <c r="Q45" s="3" t="s">
        <v>83</v>
      </c>
      <c r="R45" s="3" t="s">
        <v>149</v>
      </c>
      <c r="S45" s="3" t="s">
        <v>83</v>
      </c>
      <c r="T45" s="3" t="s">
        <v>133</v>
      </c>
      <c r="U45" s="3" t="s">
        <v>83</v>
      </c>
      <c r="V45" s="3" t="s">
        <v>3276</v>
      </c>
      <c r="W45" s="3" t="s">
        <v>86</v>
      </c>
      <c r="X45" s="3" t="s">
        <v>1369</v>
      </c>
      <c r="Y45" s="3" t="s">
        <v>439</v>
      </c>
      <c r="Z45" s="3" t="s">
        <v>683</v>
      </c>
      <c r="AA45" s="3" t="s">
        <v>260</v>
      </c>
      <c r="AB45" s="3" t="s">
        <v>194</v>
      </c>
      <c r="AC45" s="3" t="s">
        <v>133</v>
      </c>
      <c r="AD45" s="3">
        <f>-(2.8 %)</f>
        <v>-2.7999999999999997E-2</v>
      </c>
      <c r="AE45" s="3" t="s">
        <v>86</v>
      </c>
      <c r="AF45" s="3" t="s">
        <v>101</v>
      </c>
      <c r="AG45" s="3" t="s">
        <v>913</v>
      </c>
      <c r="AH45" s="3" t="s">
        <v>118</v>
      </c>
      <c r="AI45" s="3" t="s">
        <v>2000</v>
      </c>
      <c r="AJ45" s="3" t="s">
        <v>689</v>
      </c>
      <c r="AK45" s="3" t="s">
        <v>689</v>
      </c>
      <c r="AL45" s="3" t="s">
        <v>683</v>
      </c>
      <c r="AM45" s="3" t="s">
        <v>683</v>
      </c>
      <c r="AN45" s="3" t="s">
        <v>194</v>
      </c>
      <c r="AO45" s="3" t="s">
        <v>194</v>
      </c>
      <c r="AP45" s="3" t="s">
        <v>86</v>
      </c>
      <c r="AQ45" s="3" t="s">
        <v>86</v>
      </c>
      <c r="AR45" s="3" t="s">
        <v>2539</v>
      </c>
      <c r="AS45" s="3" t="s">
        <v>2539</v>
      </c>
      <c r="AT45" s="3" t="s">
        <v>139</v>
      </c>
      <c r="AU45" s="3" t="s">
        <v>139</v>
      </c>
      <c r="AV45" s="8">
        <v>0.01</v>
      </c>
      <c r="AW45" s="8">
        <v>0.02</v>
      </c>
      <c r="AX45" s="8">
        <v>0.03</v>
      </c>
      <c r="AY45" s="8">
        <v>0.19</v>
      </c>
      <c r="AZ45" s="2"/>
    </row>
    <row r="46" spans="4:52" x14ac:dyDescent="0.2">
      <c r="D46" s="1" t="s">
        <v>1464</v>
      </c>
      <c r="E46" s="3" t="s">
        <v>76</v>
      </c>
      <c r="F46" s="3" t="s">
        <v>3277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0.81736111111111109</v>
      </c>
      <c r="N46" s="3" t="s">
        <v>3278</v>
      </c>
      <c r="O46" s="2"/>
      <c r="P46" s="3" t="s">
        <v>1607</v>
      </c>
      <c r="Q46" s="3" t="s">
        <v>83</v>
      </c>
      <c r="R46" s="3" t="s">
        <v>1035</v>
      </c>
      <c r="S46" s="3" t="s">
        <v>83</v>
      </c>
      <c r="T46" s="3" t="s">
        <v>186</v>
      </c>
      <c r="U46" s="3" t="s">
        <v>83</v>
      </c>
      <c r="V46" s="3">
        <f>-(0.22 %)</f>
        <v>-2.2000000000000001E-3</v>
      </c>
      <c r="W46" s="3" t="s">
        <v>86</v>
      </c>
      <c r="X46" s="3" t="s">
        <v>389</v>
      </c>
      <c r="Y46" s="3" t="s">
        <v>1418</v>
      </c>
      <c r="Z46" s="3" t="s">
        <v>1035</v>
      </c>
      <c r="AA46" s="3" t="s">
        <v>383</v>
      </c>
      <c r="AB46" s="3" t="s">
        <v>179</v>
      </c>
      <c r="AC46" s="3" t="s">
        <v>112</v>
      </c>
      <c r="AD46" s="3">
        <f>-(0.09 %)</f>
        <v>-8.9999999999999998E-4</v>
      </c>
      <c r="AE46" s="3" t="s">
        <v>86</v>
      </c>
      <c r="AF46" s="3" t="s">
        <v>101</v>
      </c>
      <c r="AG46" s="3" t="s">
        <v>117</v>
      </c>
      <c r="AH46" s="3" t="s">
        <v>335</v>
      </c>
      <c r="AI46" s="3" t="s">
        <v>393</v>
      </c>
      <c r="AJ46" s="3" t="s">
        <v>1353</v>
      </c>
      <c r="AK46" s="3" t="s">
        <v>1353</v>
      </c>
      <c r="AL46" s="3" t="s">
        <v>387</v>
      </c>
      <c r="AM46" s="3" t="s">
        <v>387</v>
      </c>
      <c r="AN46" s="3" t="s">
        <v>194</v>
      </c>
      <c r="AO46" s="3" t="s">
        <v>194</v>
      </c>
      <c r="AP46" s="3" t="s">
        <v>86</v>
      </c>
      <c r="AQ46" s="3" t="s">
        <v>86</v>
      </c>
      <c r="AR46" s="3" t="s">
        <v>3145</v>
      </c>
      <c r="AS46" s="3" t="s">
        <v>3145</v>
      </c>
      <c r="AT46" s="3" t="s">
        <v>139</v>
      </c>
      <c r="AU46" s="3" t="s">
        <v>139</v>
      </c>
      <c r="AV46" s="8">
        <v>0.02</v>
      </c>
      <c r="AW46" s="8">
        <v>0.02</v>
      </c>
      <c r="AX46" s="8">
        <v>0.04</v>
      </c>
      <c r="AY46" s="8">
        <v>0.21</v>
      </c>
      <c r="AZ46" s="2"/>
    </row>
    <row r="47" spans="4:52" x14ac:dyDescent="0.2">
      <c r="D47" s="1" t="s">
        <v>3279</v>
      </c>
      <c r="E47" s="3" t="s">
        <v>76</v>
      </c>
      <c r="F47" s="3" t="s">
        <v>88</v>
      </c>
      <c r="G47" s="3" t="s">
        <v>468</v>
      </c>
      <c r="H47" s="2"/>
      <c r="I47" s="2"/>
      <c r="J47" s="2"/>
      <c r="K47" s="3" t="s">
        <v>79</v>
      </c>
      <c r="L47" s="2"/>
      <c r="M47" s="6">
        <v>0.81805555555555554</v>
      </c>
      <c r="N47" s="3" t="s">
        <v>3280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4:52" x14ac:dyDescent="0.2">
      <c r="D48" s="1" t="s">
        <v>317</v>
      </c>
      <c r="E48" s="3" t="s">
        <v>76</v>
      </c>
      <c r="F48" s="3" t="s">
        <v>3161</v>
      </c>
      <c r="G48" s="3" t="s">
        <v>78</v>
      </c>
      <c r="H48" s="2"/>
      <c r="I48" s="2"/>
      <c r="J48" s="2"/>
      <c r="K48" s="3" t="s">
        <v>79</v>
      </c>
      <c r="L48" s="3" t="s">
        <v>80</v>
      </c>
      <c r="M48" s="6">
        <v>0.81805555555555554</v>
      </c>
      <c r="N48" s="3" t="s">
        <v>2720</v>
      </c>
      <c r="O48" s="2"/>
      <c r="P48" s="3" t="s">
        <v>1258</v>
      </c>
      <c r="Q48" s="3" t="s">
        <v>83</v>
      </c>
      <c r="R48" s="3" t="s">
        <v>415</v>
      </c>
      <c r="S48" s="3" t="s">
        <v>83</v>
      </c>
      <c r="T48" s="3" t="s">
        <v>138</v>
      </c>
      <c r="U48" s="3" t="s">
        <v>83</v>
      </c>
      <c r="V48" s="3" t="s">
        <v>3281</v>
      </c>
      <c r="W48" s="3" t="s">
        <v>86</v>
      </c>
      <c r="X48" s="3" t="s">
        <v>1627</v>
      </c>
      <c r="Y48" s="3" t="s">
        <v>83</v>
      </c>
      <c r="Z48" s="3" t="s">
        <v>520</v>
      </c>
      <c r="AA48" s="3" t="s">
        <v>83</v>
      </c>
      <c r="AB48" s="3" t="s">
        <v>392</v>
      </c>
      <c r="AC48" s="3" t="s">
        <v>83</v>
      </c>
      <c r="AD48" s="3" t="s">
        <v>3282</v>
      </c>
      <c r="AE48" s="3" t="s">
        <v>86</v>
      </c>
      <c r="AF48" s="3" t="s">
        <v>290</v>
      </c>
      <c r="AG48" s="3" t="s">
        <v>83</v>
      </c>
      <c r="AH48" s="3" t="s">
        <v>393</v>
      </c>
      <c r="AI48" s="3" t="s">
        <v>83</v>
      </c>
      <c r="AJ48" s="3" t="s">
        <v>1258</v>
      </c>
      <c r="AK48" s="3" t="s">
        <v>1258</v>
      </c>
      <c r="AL48" s="3" t="s">
        <v>868</v>
      </c>
      <c r="AM48" s="3" t="s">
        <v>868</v>
      </c>
      <c r="AN48" s="3" t="s">
        <v>392</v>
      </c>
      <c r="AO48" s="3" t="s">
        <v>392</v>
      </c>
      <c r="AP48" s="3" t="s">
        <v>86</v>
      </c>
      <c r="AQ48" s="3" t="s">
        <v>86</v>
      </c>
      <c r="AR48" s="3" t="s">
        <v>3145</v>
      </c>
      <c r="AS48" s="3" t="s">
        <v>3145</v>
      </c>
      <c r="AT48" s="3" t="s">
        <v>139</v>
      </c>
      <c r="AU48" s="3" t="s">
        <v>139</v>
      </c>
      <c r="AV48" s="8">
        <v>0.02</v>
      </c>
      <c r="AW48" s="8">
        <v>0.03</v>
      </c>
      <c r="AX48" s="8">
        <v>0.04</v>
      </c>
      <c r="AY48" s="8">
        <v>0.15</v>
      </c>
      <c r="AZ48" s="2"/>
    </row>
    <row r="49" spans="4:52" x14ac:dyDescent="0.2">
      <c r="D49" s="1" t="s">
        <v>3105</v>
      </c>
      <c r="E49" s="3" t="s">
        <v>76</v>
      </c>
      <c r="F49" s="3" t="s">
        <v>3106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0.81874999999999998</v>
      </c>
      <c r="N49" s="3" t="s">
        <v>3283</v>
      </c>
      <c r="O49" s="2"/>
      <c r="P49" s="3" t="s">
        <v>1335</v>
      </c>
      <c r="Q49" s="3" t="s">
        <v>83</v>
      </c>
      <c r="R49" s="3" t="s">
        <v>193</v>
      </c>
      <c r="S49" s="3" t="s">
        <v>83</v>
      </c>
      <c r="T49" s="3" t="s">
        <v>179</v>
      </c>
      <c r="U49" s="3" t="s">
        <v>83</v>
      </c>
      <c r="V49" s="3">
        <f>-(0.28 %)</f>
        <v>-2.8000000000000004E-3</v>
      </c>
      <c r="W49" s="3" t="s">
        <v>86</v>
      </c>
      <c r="X49" s="3" t="s">
        <v>2745</v>
      </c>
      <c r="Y49" s="3" t="s">
        <v>83</v>
      </c>
      <c r="Z49" s="3" t="s">
        <v>297</v>
      </c>
      <c r="AA49" s="3" t="s">
        <v>83</v>
      </c>
      <c r="AB49" s="3" t="s">
        <v>229</v>
      </c>
      <c r="AC49" s="3" t="s">
        <v>83</v>
      </c>
      <c r="AD49" s="3" t="s">
        <v>86</v>
      </c>
      <c r="AE49" s="3" t="s">
        <v>86</v>
      </c>
      <c r="AF49" s="3" t="s">
        <v>83</v>
      </c>
      <c r="AG49" s="3" t="s">
        <v>83</v>
      </c>
      <c r="AH49" s="3" t="s">
        <v>83</v>
      </c>
      <c r="AI49" s="3" t="s">
        <v>83</v>
      </c>
      <c r="AJ49" s="3" t="s">
        <v>1568</v>
      </c>
      <c r="AK49" s="3" t="s">
        <v>1568</v>
      </c>
      <c r="AL49" s="3" t="s">
        <v>193</v>
      </c>
      <c r="AM49" s="3" t="s">
        <v>193</v>
      </c>
      <c r="AN49" s="3" t="s">
        <v>357</v>
      </c>
      <c r="AO49" s="3" t="s">
        <v>357</v>
      </c>
      <c r="AP49" s="3" t="s">
        <v>86</v>
      </c>
      <c r="AQ49" s="3" t="s">
        <v>86</v>
      </c>
      <c r="AR49" s="3" t="s">
        <v>3160</v>
      </c>
      <c r="AS49" s="3" t="s">
        <v>3160</v>
      </c>
      <c r="AT49" s="3" t="s">
        <v>156</v>
      </c>
      <c r="AU49" s="3" t="s">
        <v>156</v>
      </c>
      <c r="AV49" s="8">
        <v>0.04</v>
      </c>
      <c r="AW49" s="8">
        <v>0.05</v>
      </c>
      <c r="AX49" s="8">
        <v>7.0000000000000007E-2</v>
      </c>
      <c r="AY49" s="8">
        <v>0.26</v>
      </c>
      <c r="AZ49" s="2"/>
    </row>
    <row r="50" spans="4:52" x14ac:dyDescent="0.2">
      <c r="D50" s="1" t="s">
        <v>3284</v>
      </c>
      <c r="E50" s="3" t="s">
        <v>76</v>
      </c>
      <c r="F50" s="3" t="s">
        <v>3285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0.81944444444444453</v>
      </c>
      <c r="N50" s="3" t="s">
        <v>3286</v>
      </c>
      <c r="O50" s="2"/>
      <c r="P50" s="3" t="s">
        <v>83</v>
      </c>
      <c r="Q50" s="3" t="s">
        <v>83</v>
      </c>
      <c r="R50" s="3" t="s">
        <v>83</v>
      </c>
      <c r="S50" s="3" t="s">
        <v>83</v>
      </c>
      <c r="T50" s="3" t="s">
        <v>83</v>
      </c>
      <c r="U50" s="3" t="s">
        <v>83</v>
      </c>
      <c r="V50" s="3" t="s">
        <v>86</v>
      </c>
      <c r="W50" s="3" t="s">
        <v>86</v>
      </c>
      <c r="X50" s="3" t="s">
        <v>408</v>
      </c>
      <c r="Y50" s="3" t="s">
        <v>83</v>
      </c>
      <c r="Z50" s="3" t="s">
        <v>343</v>
      </c>
      <c r="AA50" s="3" t="s">
        <v>83</v>
      </c>
      <c r="AB50" s="3" t="s">
        <v>683</v>
      </c>
      <c r="AC50" s="3" t="s">
        <v>83</v>
      </c>
      <c r="AD50" s="3" t="s">
        <v>3287</v>
      </c>
      <c r="AE50" s="3" t="s">
        <v>86</v>
      </c>
      <c r="AF50" s="3" t="s">
        <v>101</v>
      </c>
      <c r="AG50" s="3" t="s">
        <v>83</v>
      </c>
      <c r="AH50" s="3" t="s">
        <v>156</v>
      </c>
      <c r="AI50" s="3" t="s">
        <v>83</v>
      </c>
      <c r="AJ50" s="3" t="s">
        <v>1599</v>
      </c>
      <c r="AK50" s="3" t="s">
        <v>1599</v>
      </c>
      <c r="AL50" s="3" t="s">
        <v>2314</v>
      </c>
      <c r="AM50" s="3" t="s">
        <v>2314</v>
      </c>
      <c r="AN50" s="3" t="s">
        <v>149</v>
      </c>
      <c r="AO50" s="3" t="s">
        <v>149</v>
      </c>
      <c r="AP50" s="3" t="s">
        <v>86</v>
      </c>
      <c r="AQ50" s="3" t="s">
        <v>86</v>
      </c>
      <c r="AR50" s="3" t="s">
        <v>83</v>
      </c>
      <c r="AS50" s="3" t="s">
        <v>83</v>
      </c>
      <c r="AT50" s="3" t="s">
        <v>107</v>
      </c>
      <c r="AU50" s="3" t="s">
        <v>107</v>
      </c>
      <c r="AV50" s="8">
        <v>0.01</v>
      </c>
      <c r="AW50" s="8">
        <v>0.01</v>
      </c>
      <c r="AX50" s="8">
        <v>0.03</v>
      </c>
      <c r="AY50" s="8">
        <v>0.83</v>
      </c>
      <c r="AZ50" s="2"/>
    </row>
    <row r="51" spans="4:52" x14ac:dyDescent="0.2">
      <c r="D51" s="1" t="s">
        <v>1831</v>
      </c>
      <c r="E51" s="3" t="s">
        <v>76</v>
      </c>
      <c r="F51" s="3" t="s">
        <v>1618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0.82013888888888886</v>
      </c>
      <c r="N51" s="3" t="s">
        <v>3288</v>
      </c>
      <c r="O51" s="2"/>
      <c r="P51" s="3" t="s">
        <v>390</v>
      </c>
      <c r="Q51" s="3" t="s">
        <v>83</v>
      </c>
      <c r="R51" s="3" t="s">
        <v>168</v>
      </c>
      <c r="S51" s="3" t="s">
        <v>83</v>
      </c>
      <c r="T51" s="3" t="s">
        <v>504</v>
      </c>
      <c r="U51" s="3" t="s">
        <v>83</v>
      </c>
      <c r="V51" s="3" t="s">
        <v>3289</v>
      </c>
      <c r="W51" s="3" t="s">
        <v>86</v>
      </c>
      <c r="X51" s="3" t="s">
        <v>253</v>
      </c>
      <c r="Y51" s="3" t="s">
        <v>83</v>
      </c>
      <c r="Z51" s="3" t="s">
        <v>1257</v>
      </c>
      <c r="AA51" s="3" t="s">
        <v>83</v>
      </c>
      <c r="AB51" s="3" t="s">
        <v>85</v>
      </c>
      <c r="AC51" s="3" t="s">
        <v>83</v>
      </c>
      <c r="AD51" s="3" t="s">
        <v>3290</v>
      </c>
      <c r="AE51" s="3" t="s">
        <v>86</v>
      </c>
      <c r="AF51" s="3" t="s">
        <v>465</v>
      </c>
      <c r="AG51" s="3" t="s">
        <v>83</v>
      </c>
      <c r="AH51" s="3" t="s">
        <v>102</v>
      </c>
      <c r="AI51" s="3" t="s">
        <v>83</v>
      </c>
      <c r="AJ51" s="3" t="s">
        <v>2217</v>
      </c>
      <c r="AK51" s="3" t="s">
        <v>2217</v>
      </c>
      <c r="AL51" s="3" t="s">
        <v>221</v>
      </c>
      <c r="AM51" s="3" t="s">
        <v>221</v>
      </c>
      <c r="AN51" s="3" t="s">
        <v>605</v>
      </c>
      <c r="AO51" s="3" t="s">
        <v>605</v>
      </c>
      <c r="AP51" s="3" t="s">
        <v>86</v>
      </c>
      <c r="AQ51" s="3" t="s">
        <v>86</v>
      </c>
      <c r="AR51" s="3" t="s">
        <v>3160</v>
      </c>
      <c r="AS51" s="3" t="s">
        <v>3160</v>
      </c>
      <c r="AT51" s="3" t="s">
        <v>183</v>
      </c>
      <c r="AU51" s="3" t="s">
        <v>183</v>
      </c>
      <c r="AV51" s="8">
        <v>0.03</v>
      </c>
      <c r="AW51" s="8">
        <v>0.05</v>
      </c>
      <c r="AX51" s="8">
        <v>7.0000000000000007E-2</v>
      </c>
      <c r="AY51" s="8">
        <v>0.14000000000000001</v>
      </c>
      <c r="AZ51" s="2"/>
    </row>
    <row r="52" spans="4:52" x14ac:dyDescent="0.2">
      <c r="D52" s="1" t="s">
        <v>1857</v>
      </c>
      <c r="E52" s="3" t="s">
        <v>76</v>
      </c>
      <c r="F52" s="3" t="s">
        <v>3291</v>
      </c>
      <c r="G52" s="3" t="s">
        <v>78</v>
      </c>
      <c r="H52" s="2"/>
      <c r="I52" s="2"/>
      <c r="J52" s="2"/>
      <c r="K52" s="3" t="s">
        <v>79</v>
      </c>
      <c r="L52" s="3" t="s">
        <v>80</v>
      </c>
      <c r="M52" s="6">
        <v>0.8208333333333333</v>
      </c>
      <c r="N52" s="3" t="s">
        <v>3292</v>
      </c>
      <c r="O52" s="2"/>
      <c r="P52" s="3" t="s">
        <v>828</v>
      </c>
      <c r="Q52" s="3" t="s">
        <v>83</v>
      </c>
      <c r="R52" s="3" t="s">
        <v>288</v>
      </c>
      <c r="S52" s="3" t="s">
        <v>83</v>
      </c>
      <c r="T52" s="3" t="s">
        <v>133</v>
      </c>
      <c r="U52" s="3" t="s">
        <v>83</v>
      </c>
      <c r="V52" s="3">
        <f>-(0.31 %)</f>
        <v>-3.0999999999999999E-3</v>
      </c>
      <c r="W52" s="3" t="s">
        <v>86</v>
      </c>
      <c r="X52" s="3" t="s">
        <v>1587</v>
      </c>
      <c r="Y52" s="3" t="s">
        <v>83</v>
      </c>
      <c r="Z52" s="3" t="s">
        <v>398</v>
      </c>
      <c r="AA52" s="3" t="s">
        <v>83</v>
      </c>
      <c r="AB52" s="3" t="s">
        <v>186</v>
      </c>
      <c r="AC52" s="3" t="s">
        <v>83</v>
      </c>
      <c r="AD52" s="3">
        <f>-(0.22 %)</f>
        <v>-2.2000000000000001E-3</v>
      </c>
      <c r="AE52" s="3" t="s">
        <v>86</v>
      </c>
      <c r="AF52" s="3" t="s">
        <v>101</v>
      </c>
      <c r="AG52" s="3" t="s">
        <v>83</v>
      </c>
      <c r="AH52" s="3" t="s">
        <v>155</v>
      </c>
      <c r="AI52" s="3" t="s">
        <v>83</v>
      </c>
      <c r="AJ52" s="3" t="s">
        <v>1636</v>
      </c>
      <c r="AK52" s="3" t="s">
        <v>1636</v>
      </c>
      <c r="AL52" s="3" t="s">
        <v>285</v>
      </c>
      <c r="AM52" s="3" t="s">
        <v>285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3145</v>
      </c>
      <c r="AS52" s="3" t="s">
        <v>3145</v>
      </c>
      <c r="AT52" s="3" t="s">
        <v>139</v>
      </c>
      <c r="AU52" s="3" t="s">
        <v>139</v>
      </c>
      <c r="AV52" s="8">
        <v>0.02</v>
      </c>
      <c r="AW52" s="8">
        <v>0.02</v>
      </c>
      <c r="AX52" s="8">
        <v>0.03</v>
      </c>
      <c r="AY52" s="8">
        <v>0.15</v>
      </c>
      <c r="AZ52" s="2"/>
    </row>
    <row r="53" spans="4:52" x14ac:dyDescent="0.2">
      <c r="D53" s="1" t="s">
        <v>3293</v>
      </c>
      <c r="E53" s="3" t="s">
        <v>76</v>
      </c>
      <c r="F53" s="3" t="s">
        <v>176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0.82152777777777775</v>
      </c>
      <c r="N53" s="3" t="s">
        <v>3294</v>
      </c>
      <c r="O53" s="2"/>
      <c r="P53" s="3" t="s">
        <v>1353</v>
      </c>
      <c r="Q53" s="3" t="s">
        <v>83</v>
      </c>
      <c r="R53" s="3" t="s">
        <v>193</v>
      </c>
      <c r="S53" s="3" t="s">
        <v>83</v>
      </c>
      <c r="T53" s="3" t="s">
        <v>151</v>
      </c>
      <c r="U53" s="3" t="s">
        <v>83</v>
      </c>
      <c r="V53" s="3" t="s">
        <v>3295</v>
      </c>
      <c r="W53" s="3" t="s">
        <v>86</v>
      </c>
      <c r="X53" s="3" t="s">
        <v>1162</v>
      </c>
      <c r="Y53" s="3" t="s">
        <v>83</v>
      </c>
      <c r="Z53" s="3" t="s">
        <v>196</v>
      </c>
      <c r="AA53" s="3" t="s">
        <v>83</v>
      </c>
      <c r="AB53" s="3" t="s">
        <v>347</v>
      </c>
      <c r="AC53" s="3" t="s">
        <v>83</v>
      </c>
      <c r="AD53" s="3" t="s">
        <v>86</v>
      </c>
      <c r="AE53" s="3" t="s">
        <v>86</v>
      </c>
      <c r="AF53" s="3" t="s">
        <v>101</v>
      </c>
      <c r="AG53" s="3" t="s">
        <v>83</v>
      </c>
      <c r="AH53" s="3" t="s">
        <v>393</v>
      </c>
      <c r="AI53" s="3" t="s">
        <v>83</v>
      </c>
      <c r="AJ53" s="3" t="s">
        <v>2610</v>
      </c>
      <c r="AK53" s="3" t="s">
        <v>2610</v>
      </c>
      <c r="AL53" s="3" t="s">
        <v>380</v>
      </c>
      <c r="AM53" s="3" t="s">
        <v>380</v>
      </c>
      <c r="AN53" s="3" t="s">
        <v>112</v>
      </c>
      <c r="AO53" s="3" t="s">
        <v>112</v>
      </c>
      <c r="AP53" s="3" t="s">
        <v>86</v>
      </c>
      <c r="AQ53" s="3" t="s">
        <v>86</v>
      </c>
      <c r="AR53" s="3" t="s">
        <v>3145</v>
      </c>
      <c r="AS53" s="3" t="s">
        <v>3145</v>
      </c>
      <c r="AT53" s="3" t="s">
        <v>102</v>
      </c>
      <c r="AU53" s="3" t="s">
        <v>102</v>
      </c>
      <c r="AV53" s="8">
        <v>0.06</v>
      </c>
      <c r="AW53" s="8">
        <v>7.0000000000000007E-2</v>
      </c>
      <c r="AX53" s="8">
        <v>0.09</v>
      </c>
      <c r="AY53" s="8">
        <v>0.2</v>
      </c>
      <c r="AZ53" s="2"/>
    </row>
    <row r="54" spans="4:52" x14ac:dyDescent="0.2">
      <c r="D54" s="1" t="s">
        <v>1869</v>
      </c>
      <c r="E54" s="3" t="s">
        <v>76</v>
      </c>
      <c r="F54" s="3" t="s">
        <v>2525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0.82152777777777775</v>
      </c>
      <c r="N54" s="3" t="s">
        <v>3296</v>
      </c>
      <c r="O54" s="2"/>
      <c r="P54" s="3" t="s">
        <v>286</v>
      </c>
      <c r="Q54" s="3" t="s">
        <v>83</v>
      </c>
      <c r="R54" s="3" t="s">
        <v>271</v>
      </c>
      <c r="S54" s="3" t="s">
        <v>83</v>
      </c>
      <c r="T54" s="3" t="s">
        <v>347</v>
      </c>
      <c r="U54" s="3" t="s">
        <v>83</v>
      </c>
      <c r="V54" s="3" t="s">
        <v>3297</v>
      </c>
      <c r="W54" s="3" t="s">
        <v>86</v>
      </c>
      <c r="X54" s="3" t="s">
        <v>3298</v>
      </c>
      <c r="Y54" s="3" t="s">
        <v>2763</v>
      </c>
      <c r="Z54" s="3" t="s">
        <v>111</v>
      </c>
      <c r="AA54" s="3" t="s">
        <v>963</v>
      </c>
      <c r="AB54" s="3" t="s">
        <v>151</v>
      </c>
      <c r="AC54" s="3" t="s">
        <v>132</v>
      </c>
      <c r="AD54" s="3" t="s">
        <v>3299</v>
      </c>
      <c r="AE54" s="3">
        <f>-(0.05 %)</f>
        <v>-5.0000000000000001E-4</v>
      </c>
      <c r="AF54" s="3" t="s">
        <v>154</v>
      </c>
      <c r="AG54" s="3" t="s">
        <v>83</v>
      </c>
      <c r="AH54" s="3" t="s">
        <v>2000</v>
      </c>
      <c r="AI54" s="3" t="s">
        <v>1334</v>
      </c>
      <c r="AJ54" s="3" t="s">
        <v>949</v>
      </c>
      <c r="AK54" s="3" t="s">
        <v>949</v>
      </c>
      <c r="AL54" s="3" t="s">
        <v>486</v>
      </c>
      <c r="AM54" s="3" t="s">
        <v>486</v>
      </c>
      <c r="AN54" s="3" t="s">
        <v>490</v>
      </c>
      <c r="AO54" s="3" t="s">
        <v>490</v>
      </c>
      <c r="AP54" s="3" t="s">
        <v>86</v>
      </c>
      <c r="AQ54" s="3" t="s">
        <v>86</v>
      </c>
      <c r="AR54" s="3" t="s">
        <v>3145</v>
      </c>
      <c r="AS54" s="3" t="s">
        <v>3145</v>
      </c>
      <c r="AT54" s="3" t="s">
        <v>139</v>
      </c>
      <c r="AU54" s="3" t="s">
        <v>139</v>
      </c>
      <c r="AV54" s="8">
        <v>0.02</v>
      </c>
      <c r="AW54" s="8">
        <v>0.02</v>
      </c>
      <c r="AX54" s="8">
        <v>0.03</v>
      </c>
      <c r="AY54" s="8">
        <v>0.21</v>
      </c>
      <c r="AZ54" s="2"/>
    </row>
    <row r="55" spans="4:52" x14ac:dyDescent="0.2">
      <c r="D55" s="1" t="s">
        <v>1507</v>
      </c>
      <c r="E55" s="3" t="s">
        <v>76</v>
      </c>
      <c r="F55" s="3" t="s">
        <v>1570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0.82291666666666663</v>
      </c>
      <c r="N55" s="3" t="s">
        <v>3300</v>
      </c>
      <c r="O55" s="2"/>
      <c r="P55" s="3" t="s">
        <v>2366</v>
      </c>
      <c r="Q55" s="3" t="s">
        <v>1157</v>
      </c>
      <c r="R55" s="3" t="s">
        <v>95</v>
      </c>
      <c r="S55" s="3" t="s">
        <v>703</v>
      </c>
      <c r="T55" s="3" t="s">
        <v>388</v>
      </c>
      <c r="U55" s="3" t="s">
        <v>158</v>
      </c>
      <c r="V55" s="3" t="s">
        <v>3301</v>
      </c>
      <c r="W55" s="3" t="s">
        <v>86</v>
      </c>
      <c r="X55" s="3" t="s">
        <v>1752</v>
      </c>
      <c r="Y55" s="3" t="s">
        <v>3302</v>
      </c>
      <c r="Z55" s="3" t="s">
        <v>2550</v>
      </c>
      <c r="AA55" s="3" t="s">
        <v>288</v>
      </c>
      <c r="AB55" s="3" t="s">
        <v>1066</v>
      </c>
      <c r="AC55" s="3" t="s">
        <v>138</v>
      </c>
      <c r="AD55" s="3" t="s">
        <v>3303</v>
      </c>
      <c r="AE55" s="3" t="s">
        <v>3304</v>
      </c>
      <c r="AF55" s="3" t="s">
        <v>290</v>
      </c>
      <c r="AG55" s="3" t="s">
        <v>154</v>
      </c>
      <c r="AH55" s="3" t="s">
        <v>118</v>
      </c>
      <c r="AI55" s="3" t="s">
        <v>1592</v>
      </c>
      <c r="AJ55" s="3" t="s">
        <v>1589</v>
      </c>
      <c r="AK55" s="3" t="s">
        <v>1589</v>
      </c>
      <c r="AL55" s="3" t="s">
        <v>1200</v>
      </c>
      <c r="AM55" s="3" t="s">
        <v>1200</v>
      </c>
      <c r="AN55" s="3" t="s">
        <v>285</v>
      </c>
      <c r="AO55" s="3" t="s">
        <v>285</v>
      </c>
      <c r="AP55" s="3" t="s">
        <v>86</v>
      </c>
      <c r="AQ55" s="3" t="s">
        <v>86</v>
      </c>
      <c r="AR55" s="3" t="s">
        <v>3160</v>
      </c>
      <c r="AS55" s="3" t="s">
        <v>3160</v>
      </c>
      <c r="AT55" s="3" t="s">
        <v>156</v>
      </c>
      <c r="AU55" s="3" t="s">
        <v>156</v>
      </c>
      <c r="AV55" s="8">
        <v>0.04</v>
      </c>
      <c r="AW55" s="8">
        <v>0.05</v>
      </c>
      <c r="AX55" s="8">
        <v>7.0000000000000007E-2</v>
      </c>
      <c r="AY55" s="8">
        <v>0.23</v>
      </c>
      <c r="AZ55" s="2"/>
    </row>
    <row r="56" spans="4:52" x14ac:dyDescent="0.2">
      <c r="D56" s="1" t="s">
        <v>3305</v>
      </c>
      <c r="E56" s="3" t="s">
        <v>76</v>
      </c>
      <c r="F56" s="3" t="s">
        <v>3306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0.82500000000000007</v>
      </c>
      <c r="N56" s="3" t="s">
        <v>3307</v>
      </c>
      <c r="O56" s="2"/>
      <c r="P56" s="3" t="s">
        <v>1106</v>
      </c>
      <c r="Q56" s="3" t="s">
        <v>83</v>
      </c>
      <c r="R56" s="3" t="s">
        <v>383</v>
      </c>
      <c r="S56" s="3" t="s">
        <v>83</v>
      </c>
      <c r="T56" s="3" t="s">
        <v>186</v>
      </c>
      <c r="U56" s="3" t="s">
        <v>83</v>
      </c>
      <c r="V56" s="3" t="s">
        <v>3308</v>
      </c>
      <c r="W56" s="3" t="s">
        <v>86</v>
      </c>
      <c r="X56" s="3" t="s">
        <v>3309</v>
      </c>
      <c r="Y56" s="3" t="s">
        <v>83</v>
      </c>
      <c r="Z56" s="3" t="s">
        <v>387</v>
      </c>
      <c r="AA56" s="3" t="s">
        <v>83</v>
      </c>
      <c r="AB56" s="3" t="s">
        <v>133</v>
      </c>
      <c r="AC56" s="3" t="s">
        <v>83</v>
      </c>
      <c r="AD56" s="3" t="s">
        <v>3310</v>
      </c>
      <c r="AE56" s="3" t="s">
        <v>86</v>
      </c>
      <c r="AF56" s="3" t="s">
        <v>136</v>
      </c>
      <c r="AG56" s="3" t="s">
        <v>83</v>
      </c>
      <c r="AH56" s="3" t="s">
        <v>155</v>
      </c>
      <c r="AI56" s="3" t="s">
        <v>83</v>
      </c>
      <c r="AJ56" s="3" t="s">
        <v>1594</v>
      </c>
      <c r="AK56" s="3" t="s">
        <v>1594</v>
      </c>
      <c r="AL56" s="3" t="s">
        <v>383</v>
      </c>
      <c r="AM56" s="3" t="s">
        <v>383</v>
      </c>
      <c r="AN56" s="3" t="s">
        <v>186</v>
      </c>
      <c r="AO56" s="3" t="s">
        <v>186</v>
      </c>
      <c r="AP56" s="3" t="s">
        <v>86</v>
      </c>
      <c r="AQ56" s="3" t="s">
        <v>86</v>
      </c>
      <c r="AR56" s="3" t="s">
        <v>3145</v>
      </c>
      <c r="AS56" s="3" t="s">
        <v>3145</v>
      </c>
      <c r="AT56" s="3" t="s">
        <v>139</v>
      </c>
      <c r="AU56" s="3" t="s">
        <v>139</v>
      </c>
      <c r="AV56" s="8">
        <v>0.02</v>
      </c>
      <c r="AW56" s="8">
        <v>0.02</v>
      </c>
      <c r="AX56" s="8">
        <v>0.03</v>
      </c>
      <c r="AY56" s="8">
        <v>0.21</v>
      </c>
      <c r="AZ56" s="2"/>
    </row>
    <row r="57" spans="4:52" x14ac:dyDescent="0.2">
      <c r="D57" s="1" t="s">
        <v>2868</v>
      </c>
      <c r="E57" s="3" t="s">
        <v>76</v>
      </c>
      <c r="F57" s="3" t="s">
        <v>1524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0.8256944444444444</v>
      </c>
      <c r="N57" s="3" t="s">
        <v>3311</v>
      </c>
      <c r="O57" s="2"/>
      <c r="P57" s="3" t="s">
        <v>1587</v>
      </c>
      <c r="Q57" s="3" t="s">
        <v>2659</v>
      </c>
      <c r="R57" s="3" t="s">
        <v>441</v>
      </c>
      <c r="S57" s="3" t="s">
        <v>441</v>
      </c>
      <c r="T57" s="3" t="s">
        <v>112</v>
      </c>
      <c r="U57" s="3" t="s">
        <v>200</v>
      </c>
      <c r="V57" s="3" t="s">
        <v>86</v>
      </c>
      <c r="W57" s="3" t="s">
        <v>86</v>
      </c>
      <c r="X57" s="3" t="s">
        <v>1998</v>
      </c>
      <c r="Y57" s="3" t="s">
        <v>83</v>
      </c>
      <c r="Z57" s="3" t="s">
        <v>135</v>
      </c>
      <c r="AA57" s="3" t="s">
        <v>83</v>
      </c>
      <c r="AB57" s="3" t="s">
        <v>115</v>
      </c>
      <c r="AC57" s="3" t="s">
        <v>83</v>
      </c>
      <c r="AD57" s="3">
        <f>-(0.51 %)</f>
        <v>-5.1000000000000004E-3</v>
      </c>
      <c r="AE57" s="3" t="s">
        <v>86</v>
      </c>
      <c r="AF57" s="3" t="s">
        <v>117</v>
      </c>
      <c r="AG57" s="3" t="s">
        <v>83</v>
      </c>
      <c r="AH57" s="3" t="s">
        <v>118</v>
      </c>
      <c r="AI57" s="3" t="s">
        <v>83</v>
      </c>
      <c r="AJ57" s="3" t="s">
        <v>1208</v>
      </c>
      <c r="AK57" s="3" t="s">
        <v>1208</v>
      </c>
      <c r="AL57" s="3" t="s">
        <v>1026</v>
      </c>
      <c r="AM57" s="3" t="s">
        <v>1026</v>
      </c>
      <c r="AN57" s="3" t="s">
        <v>179</v>
      </c>
      <c r="AO57" s="3" t="s">
        <v>179</v>
      </c>
      <c r="AP57" s="3" t="s">
        <v>86</v>
      </c>
      <c r="AQ57" s="3" t="s">
        <v>86</v>
      </c>
      <c r="AR57" s="3" t="s">
        <v>3145</v>
      </c>
      <c r="AS57" s="3" t="s">
        <v>3145</v>
      </c>
      <c r="AT57" s="3" t="s">
        <v>107</v>
      </c>
      <c r="AU57" s="3" t="s">
        <v>107</v>
      </c>
      <c r="AV57" s="8">
        <v>0</v>
      </c>
      <c r="AW57" s="8">
        <v>0</v>
      </c>
      <c r="AX57" s="8">
        <v>0.01</v>
      </c>
      <c r="AY57" s="8">
        <v>0.13</v>
      </c>
      <c r="AZ57" s="2"/>
    </row>
    <row r="58" spans="4:52" x14ac:dyDescent="0.2">
      <c r="D58" s="1" t="s">
        <v>3313</v>
      </c>
      <c r="E58" s="3" t="s">
        <v>76</v>
      </c>
      <c r="F58" s="3" t="s">
        <v>3314</v>
      </c>
      <c r="G58" s="3" t="s">
        <v>89</v>
      </c>
      <c r="H58" s="2"/>
      <c r="I58" s="2"/>
      <c r="J58" s="2"/>
      <c r="K58" s="3" t="s">
        <v>79</v>
      </c>
      <c r="L58" s="3" t="s">
        <v>80</v>
      </c>
      <c r="M58" s="6">
        <v>0.82638888888888884</v>
      </c>
      <c r="N58" s="3" t="s">
        <v>3315</v>
      </c>
      <c r="O58" s="2"/>
      <c r="P58" s="3" t="s">
        <v>2973</v>
      </c>
      <c r="Q58" s="3" t="s">
        <v>83</v>
      </c>
      <c r="R58" s="3" t="s">
        <v>216</v>
      </c>
      <c r="S58" s="3" t="s">
        <v>83</v>
      </c>
      <c r="T58" s="3" t="s">
        <v>186</v>
      </c>
      <c r="U58" s="3" t="s">
        <v>83</v>
      </c>
      <c r="V58" s="3" t="s">
        <v>86</v>
      </c>
      <c r="W58" s="3" t="s">
        <v>86</v>
      </c>
      <c r="X58" s="3" t="s">
        <v>1010</v>
      </c>
      <c r="Y58" s="3" t="s">
        <v>83</v>
      </c>
      <c r="Z58" s="3" t="s">
        <v>609</v>
      </c>
      <c r="AA58" s="3" t="s">
        <v>83</v>
      </c>
      <c r="AB58" s="3" t="s">
        <v>357</v>
      </c>
      <c r="AC58" s="3" t="s">
        <v>83</v>
      </c>
      <c r="AD58" s="3" t="s">
        <v>86</v>
      </c>
      <c r="AE58" s="3" t="s">
        <v>86</v>
      </c>
      <c r="AF58" s="3" t="s">
        <v>117</v>
      </c>
      <c r="AG58" s="3" t="s">
        <v>83</v>
      </c>
      <c r="AH58" s="3" t="s">
        <v>83</v>
      </c>
      <c r="AI58" s="3" t="s">
        <v>83</v>
      </c>
      <c r="AJ58" s="3" t="s">
        <v>2356</v>
      </c>
      <c r="AK58" s="3" t="s">
        <v>2356</v>
      </c>
      <c r="AL58" s="3" t="s">
        <v>216</v>
      </c>
      <c r="AM58" s="3" t="s">
        <v>216</v>
      </c>
      <c r="AN58" s="3" t="s">
        <v>200</v>
      </c>
      <c r="AO58" s="3" t="s">
        <v>200</v>
      </c>
      <c r="AP58" s="3" t="s">
        <v>86</v>
      </c>
      <c r="AQ58" s="3" t="s">
        <v>86</v>
      </c>
      <c r="AR58" s="3" t="s">
        <v>3160</v>
      </c>
      <c r="AS58" s="3" t="s">
        <v>3160</v>
      </c>
      <c r="AT58" s="3" t="s">
        <v>183</v>
      </c>
      <c r="AU58" s="3" t="s">
        <v>183</v>
      </c>
      <c r="AV58" s="8">
        <v>0.08</v>
      </c>
      <c r="AW58" s="8">
        <v>0.09</v>
      </c>
      <c r="AX58" s="8">
        <v>0.15</v>
      </c>
      <c r="AY58" s="8">
        <v>0.33</v>
      </c>
      <c r="AZ58" s="2"/>
    </row>
    <row r="59" spans="4:52" x14ac:dyDescent="0.2">
      <c r="D59" s="1" t="s">
        <v>2516</v>
      </c>
      <c r="E59" s="3" t="s">
        <v>76</v>
      </c>
      <c r="F59" s="3" t="s">
        <v>2517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0.82916666666666661</v>
      </c>
      <c r="N59" s="3" t="s">
        <v>3316</v>
      </c>
      <c r="O59" s="2"/>
      <c r="P59" s="3" t="s">
        <v>1487</v>
      </c>
      <c r="Q59" s="3" t="s">
        <v>83</v>
      </c>
      <c r="R59" s="3" t="s">
        <v>3317</v>
      </c>
      <c r="S59" s="3" t="s">
        <v>83</v>
      </c>
      <c r="T59" s="3" t="s">
        <v>3318</v>
      </c>
      <c r="U59" s="3" t="s">
        <v>83</v>
      </c>
      <c r="V59" s="3" t="s">
        <v>3319</v>
      </c>
      <c r="W59" s="3" t="s">
        <v>86</v>
      </c>
      <c r="X59" s="3" t="s">
        <v>1183</v>
      </c>
      <c r="Y59" s="3" t="s">
        <v>1217</v>
      </c>
      <c r="Z59" s="3" t="s">
        <v>1392</v>
      </c>
      <c r="AA59" s="3" t="s">
        <v>3320</v>
      </c>
      <c r="AB59" s="3" t="s">
        <v>1354</v>
      </c>
      <c r="AC59" s="3" t="s">
        <v>3321</v>
      </c>
      <c r="AD59" s="3" t="s">
        <v>3322</v>
      </c>
      <c r="AE59" s="3" t="s">
        <v>3323</v>
      </c>
      <c r="AF59" s="3" t="s">
        <v>117</v>
      </c>
      <c r="AG59" s="3" t="s">
        <v>83</v>
      </c>
      <c r="AH59" s="3" t="s">
        <v>156</v>
      </c>
      <c r="AI59" s="3" t="s">
        <v>519</v>
      </c>
      <c r="AJ59" s="3" t="s">
        <v>1394</v>
      </c>
      <c r="AK59" s="3" t="s">
        <v>1394</v>
      </c>
      <c r="AL59" s="3" t="s">
        <v>3324</v>
      </c>
      <c r="AM59" s="3" t="s">
        <v>3324</v>
      </c>
      <c r="AN59" s="3" t="s">
        <v>281</v>
      </c>
      <c r="AO59" s="3" t="s">
        <v>281</v>
      </c>
      <c r="AP59" s="3" t="s">
        <v>86</v>
      </c>
      <c r="AQ59" s="3" t="s">
        <v>86</v>
      </c>
      <c r="AR59" s="3" t="s">
        <v>3160</v>
      </c>
      <c r="AS59" s="3" t="s">
        <v>3160</v>
      </c>
      <c r="AT59" s="3" t="s">
        <v>519</v>
      </c>
      <c r="AU59" s="3" t="s">
        <v>519</v>
      </c>
      <c r="AV59" s="8">
        <v>0.06</v>
      </c>
      <c r="AW59" s="8">
        <v>0.1</v>
      </c>
      <c r="AX59" s="8">
        <v>0.16</v>
      </c>
      <c r="AY59" s="8">
        <v>0.46</v>
      </c>
      <c r="AZ59" s="2"/>
    </row>
    <row r="60" spans="4:52" x14ac:dyDescent="0.2">
      <c r="D60" s="1" t="s">
        <v>3325</v>
      </c>
      <c r="E60" s="3" t="s">
        <v>76</v>
      </c>
      <c r="F60" s="3" t="s">
        <v>3326</v>
      </c>
      <c r="G60" s="3" t="s">
        <v>89</v>
      </c>
      <c r="H60" s="2"/>
      <c r="I60" s="2"/>
      <c r="J60" s="2"/>
      <c r="K60" s="3" t="s">
        <v>79</v>
      </c>
      <c r="L60" s="3" t="s">
        <v>80</v>
      </c>
      <c r="M60" s="6">
        <v>0.82986111111111116</v>
      </c>
      <c r="N60" s="3" t="s">
        <v>3327</v>
      </c>
      <c r="O60" s="2"/>
      <c r="P60" s="3" t="s">
        <v>1545</v>
      </c>
      <c r="Q60" s="3" t="s">
        <v>414</v>
      </c>
      <c r="R60" s="3" t="s">
        <v>896</v>
      </c>
      <c r="S60" s="3" t="s">
        <v>391</v>
      </c>
      <c r="T60" s="3" t="s">
        <v>115</v>
      </c>
      <c r="U60" s="3" t="s">
        <v>121</v>
      </c>
      <c r="V60" s="3" t="s">
        <v>3328</v>
      </c>
      <c r="W60" s="3" t="s">
        <v>3329</v>
      </c>
      <c r="X60" s="3" t="s">
        <v>464</v>
      </c>
      <c r="Y60" s="3" t="s">
        <v>3330</v>
      </c>
      <c r="Z60" s="3" t="s">
        <v>703</v>
      </c>
      <c r="AA60" s="3" t="s">
        <v>391</v>
      </c>
      <c r="AB60" s="3" t="s">
        <v>347</v>
      </c>
      <c r="AC60" s="3" t="s">
        <v>112</v>
      </c>
      <c r="AD60" s="3" t="s">
        <v>3331</v>
      </c>
      <c r="AE60" s="3" t="s">
        <v>3332</v>
      </c>
      <c r="AF60" s="3" t="s">
        <v>290</v>
      </c>
      <c r="AG60" s="3" t="s">
        <v>290</v>
      </c>
      <c r="AH60" s="3" t="s">
        <v>432</v>
      </c>
      <c r="AI60" s="3" t="s">
        <v>362</v>
      </c>
      <c r="AJ60" s="3" t="s">
        <v>1358</v>
      </c>
      <c r="AK60" s="3" t="s">
        <v>1358</v>
      </c>
      <c r="AL60" s="3" t="s">
        <v>574</v>
      </c>
      <c r="AM60" s="3" t="s">
        <v>574</v>
      </c>
      <c r="AN60" s="3" t="s">
        <v>353</v>
      </c>
      <c r="AO60" s="3" t="s">
        <v>353</v>
      </c>
      <c r="AP60" s="3" t="s">
        <v>86</v>
      </c>
      <c r="AQ60" s="3" t="s">
        <v>86</v>
      </c>
      <c r="AR60" s="3" t="s">
        <v>3160</v>
      </c>
      <c r="AS60" s="3" t="s">
        <v>3160</v>
      </c>
      <c r="AT60" s="3" t="s">
        <v>519</v>
      </c>
      <c r="AU60" s="3" t="s">
        <v>519</v>
      </c>
      <c r="AV60" s="8">
        <v>0.02</v>
      </c>
      <c r="AW60" s="8">
        <v>0.02</v>
      </c>
      <c r="AX60" s="8">
        <v>0.03</v>
      </c>
      <c r="AY60" s="8">
        <v>0.17</v>
      </c>
      <c r="AZ60" s="2"/>
    </row>
    <row r="61" spans="4:52" x14ac:dyDescent="0.2">
      <c r="D61" s="1" t="s">
        <v>2453</v>
      </c>
      <c r="E61" s="3" t="s">
        <v>76</v>
      </c>
      <c r="F61" s="3" t="s">
        <v>88</v>
      </c>
      <c r="G61" s="3" t="s">
        <v>468</v>
      </c>
      <c r="H61" s="2"/>
      <c r="I61" s="2"/>
      <c r="J61" s="2"/>
      <c r="K61" s="3" t="s">
        <v>79</v>
      </c>
      <c r="L61" s="2"/>
      <c r="M61" s="6">
        <v>0.8305555555555556</v>
      </c>
      <c r="N61" s="3" t="s">
        <v>3333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4:52" x14ac:dyDescent="0.2">
      <c r="D62" s="1" t="s">
        <v>2107</v>
      </c>
      <c r="E62" s="3" t="s">
        <v>76</v>
      </c>
      <c r="F62" s="3" t="s">
        <v>1570</v>
      </c>
      <c r="G62" s="3" t="s">
        <v>89</v>
      </c>
      <c r="H62" s="2"/>
      <c r="I62" s="2"/>
      <c r="J62" s="2"/>
      <c r="K62" s="3" t="s">
        <v>79</v>
      </c>
      <c r="L62" s="3" t="s">
        <v>80</v>
      </c>
      <c r="M62" s="6">
        <v>0.83333333333333337</v>
      </c>
      <c r="N62" s="3" t="s">
        <v>3334</v>
      </c>
      <c r="O62" s="2"/>
      <c r="P62" s="3" t="s">
        <v>412</v>
      </c>
      <c r="Q62" s="3" t="s">
        <v>1163</v>
      </c>
      <c r="R62" s="3" t="s">
        <v>1035</v>
      </c>
      <c r="S62" s="3" t="s">
        <v>373</v>
      </c>
      <c r="T62" s="3" t="s">
        <v>121</v>
      </c>
      <c r="U62" s="3" t="s">
        <v>347</v>
      </c>
      <c r="V62" s="3">
        <f>-(0.2 %)</f>
        <v>-2E-3</v>
      </c>
      <c r="W62" s="3" t="s">
        <v>3335</v>
      </c>
      <c r="X62" s="3" t="s">
        <v>1781</v>
      </c>
      <c r="Y62" s="3" t="s">
        <v>1319</v>
      </c>
      <c r="Z62" s="3" t="s">
        <v>605</v>
      </c>
      <c r="AA62" s="3" t="s">
        <v>446</v>
      </c>
      <c r="AB62" s="3" t="s">
        <v>121</v>
      </c>
      <c r="AC62" s="3" t="s">
        <v>151</v>
      </c>
      <c r="AD62" s="3" t="s">
        <v>3336</v>
      </c>
      <c r="AE62" s="3" t="s">
        <v>3337</v>
      </c>
      <c r="AF62" s="3" t="s">
        <v>83</v>
      </c>
      <c r="AG62" s="3" t="s">
        <v>290</v>
      </c>
      <c r="AH62" s="3" t="s">
        <v>393</v>
      </c>
      <c r="AI62" s="3" t="s">
        <v>1334</v>
      </c>
      <c r="AJ62" s="3" t="s">
        <v>1062</v>
      </c>
      <c r="AK62" s="3" t="s">
        <v>1062</v>
      </c>
      <c r="AL62" s="3" t="s">
        <v>383</v>
      </c>
      <c r="AM62" s="3" t="s">
        <v>383</v>
      </c>
      <c r="AN62" s="3" t="s">
        <v>186</v>
      </c>
      <c r="AO62" s="3" t="s">
        <v>186</v>
      </c>
      <c r="AP62" s="3" t="s">
        <v>86</v>
      </c>
      <c r="AQ62" s="3" t="s">
        <v>86</v>
      </c>
      <c r="AR62" s="3" t="s">
        <v>264</v>
      </c>
      <c r="AS62" s="3" t="s">
        <v>264</v>
      </c>
      <c r="AT62" s="3" t="s">
        <v>519</v>
      </c>
      <c r="AU62" s="3" t="s">
        <v>519</v>
      </c>
      <c r="AV62" s="8">
        <v>0.01</v>
      </c>
      <c r="AW62" s="8">
        <v>0.02</v>
      </c>
      <c r="AX62" s="8">
        <v>0.04</v>
      </c>
      <c r="AY62" s="8">
        <v>0.17</v>
      </c>
      <c r="AZ62" s="2"/>
    </row>
    <row r="63" spans="4:52" x14ac:dyDescent="0.2">
      <c r="D63" s="1" t="s">
        <v>3338</v>
      </c>
      <c r="E63" s="3" t="s">
        <v>76</v>
      </c>
      <c r="F63" s="3" t="s">
        <v>3339</v>
      </c>
      <c r="G63" s="3" t="s">
        <v>468</v>
      </c>
      <c r="H63" s="2"/>
      <c r="I63" s="2"/>
      <c r="J63" s="2"/>
      <c r="K63" s="3" t="s">
        <v>1033</v>
      </c>
      <c r="L63" s="3" t="s">
        <v>161</v>
      </c>
      <c r="M63" s="6">
        <v>0.83333333333333337</v>
      </c>
      <c r="N63" s="3" t="s">
        <v>3340</v>
      </c>
      <c r="O63" s="2"/>
      <c r="P63" s="3" t="s">
        <v>709</v>
      </c>
      <c r="Q63" s="3" t="s">
        <v>83</v>
      </c>
      <c r="R63" s="3" t="s">
        <v>121</v>
      </c>
      <c r="S63" s="3" t="s">
        <v>83</v>
      </c>
      <c r="T63" s="3" t="s">
        <v>186</v>
      </c>
      <c r="U63" s="3" t="s">
        <v>83</v>
      </c>
      <c r="V63" s="3">
        <f>-(0.44 %)</f>
        <v>-4.4000000000000003E-3</v>
      </c>
      <c r="W63" s="3" t="s">
        <v>86</v>
      </c>
      <c r="X63" s="3" t="s">
        <v>2336</v>
      </c>
      <c r="Y63" s="3" t="s">
        <v>83</v>
      </c>
      <c r="Z63" s="3" t="s">
        <v>121</v>
      </c>
      <c r="AA63" s="3" t="s">
        <v>83</v>
      </c>
      <c r="AB63" s="3" t="s">
        <v>186</v>
      </c>
      <c r="AC63" s="3" t="s">
        <v>83</v>
      </c>
      <c r="AD63" s="3">
        <f>-(0.18 %)</f>
        <v>-1.8E-3</v>
      </c>
      <c r="AE63" s="3" t="s">
        <v>86</v>
      </c>
      <c r="AF63" s="3" t="s">
        <v>83</v>
      </c>
      <c r="AG63" s="3" t="s">
        <v>83</v>
      </c>
      <c r="AH63" s="3" t="s">
        <v>83</v>
      </c>
      <c r="AI63" s="3" t="s">
        <v>83</v>
      </c>
      <c r="AJ63" s="3" t="s">
        <v>1138</v>
      </c>
      <c r="AK63" s="3" t="s">
        <v>1138</v>
      </c>
      <c r="AL63" s="3" t="s">
        <v>112</v>
      </c>
      <c r="AM63" s="3" t="s">
        <v>112</v>
      </c>
      <c r="AN63" s="3" t="s">
        <v>186</v>
      </c>
      <c r="AO63" s="3" t="s">
        <v>186</v>
      </c>
      <c r="AP63" s="3" t="s">
        <v>86</v>
      </c>
      <c r="AQ63" s="3" t="s">
        <v>86</v>
      </c>
      <c r="AR63" s="3" t="s">
        <v>83</v>
      </c>
      <c r="AS63" s="3" t="s">
        <v>83</v>
      </c>
      <c r="AT63" s="3" t="s">
        <v>83</v>
      </c>
      <c r="AU63" s="3" t="s">
        <v>83</v>
      </c>
      <c r="AV63" s="8">
        <v>0</v>
      </c>
      <c r="AW63" s="8">
        <v>0</v>
      </c>
      <c r="AX63" s="8">
        <v>0</v>
      </c>
      <c r="AY63" s="8">
        <v>0</v>
      </c>
      <c r="AZ63" s="2"/>
    </row>
    <row r="64" spans="4:52" x14ac:dyDescent="0.2">
      <c r="D64" s="1" t="s">
        <v>3342</v>
      </c>
      <c r="E64" s="3" t="s">
        <v>76</v>
      </c>
      <c r="F64" s="3" t="s">
        <v>3343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0.83611111111111114</v>
      </c>
      <c r="N64" s="3" t="s">
        <v>3344</v>
      </c>
      <c r="O64" s="2"/>
      <c r="P64" s="3" t="s">
        <v>307</v>
      </c>
      <c r="Q64" s="3" t="s">
        <v>83</v>
      </c>
      <c r="R64" s="3" t="s">
        <v>721</v>
      </c>
      <c r="S64" s="3" t="s">
        <v>83</v>
      </c>
      <c r="T64" s="3" t="s">
        <v>121</v>
      </c>
      <c r="U64" s="3" t="s">
        <v>83</v>
      </c>
      <c r="V64" s="3" t="s">
        <v>3345</v>
      </c>
      <c r="W64" s="3" t="s">
        <v>86</v>
      </c>
      <c r="X64" s="3" t="s">
        <v>82</v>
      </c>
      <c r="Y64" s="3" t="s">
        <v>83</v>
      </c>
      <c r="Z64" s="3" t="s">
        <v>498</v>
      </c>
      <c r="AA64" s="3" t="s">
        <v>83</v>
      </c>
      <c r="AB64" s="3" t="s">
        <v>133</v>
      </c>
      <c r="AC64" s="3" t="s">
        <v>83</v>
      </c>
      <c r="AD64" s="3">
        <f>-(0.88 %)</f>
        <v>-8.8000000000000005E-3</v>
      </c>
      <c r="AE64" s="3" t="s">
        <v>86</v>
      </c>
      <c r="AF64" s="3" t="s">
        <v>290</v>
      </c>
      <c r="AG64" s="3" t="s">
        <v>83</v>
      </c>
      <c r="AH64" s="3" t="s">
        <v>155</v>
      </c>
      <c r="AI64" s="3" t="s">
        <v>83</v>
      </c>
      <c r="AJ64" s="3" t="s">
        <v>573</v>
      </c>
      <c r="AK64" s="3" t="s">
        <v>573</v>
      </c>
      <c r="AL64" s="3" t="s">
        <v>353</v>
      </c>
      <c r="AM64" s="3" t="s">
        <v>353</v>
      </c>
      <c r="AN64" s="3" t="s">
        <v>121</v>
      </c>
      <c r="AO64" s="3" t="s">
        <v>121</v>
      </c>
      <c r="AP64" s="3" t="s">
        <v>86</v>
      </c>
      <c r="AQ64" s="3" t="s">
        <v>86</v>
      </c>
      <c r="AR64" s="3" t="s">
        <v>3145</v>
      </c>
      <c r="AS64" s="3" t="s">
        <v>3145</v>
      </c>
      <c r="AT64" s="3" t="s">
        <v>83</v>
      </c>
      <c r="AU64" s="3" t="s">
        <v>83</v>
      </c>
      <c r="AV64" s="8">
        <v>0.01</v>
      </c>
      <c r="AW64" s="8">
        <v>0.02</v>
      </c>
      <c r="AX64" s="8">
        <v>0.03</v>
      </c>
      <c r="AY64" s="8">
        <v>0.2</v>
      </c>
      <c r="AZ64" s="2"/>
    </row>
    <row r="65" spans="4:52" x14ac:dyDescent="0.2">
      <c r="D65" s="1" t="s">
        <v>3346</v>
      </c>
      <c r="E65" s="3" t="s">
        <v>76</v>
      </c>
      <c r="F65" s="3" t="s">
        <v>3347</v>
      </c>
      <c r="G65" s="3" t="s">
        <v>130</v>
      </c>
      <c r="H65" s="2"/>
      <c r="I65" s="2"/>
      <c r="J65" s="2"/>
      <c r="K65" s="3" t="s">
        <v>79</v>
      </c>
      <c r="L65" s="3" t="s">
        <v>80</v>
      </c>
      <c r="M65" s="6">
        <v>0.83611111111111114</v>
      </c>
      <c r="N65" s="3" t="s">
        <v>3348</v>
      </c>
      <c r="O65" s="2"/>
      <c r="P65" s="3" t="s">
        <v>534</v>
      </c>
      <c r="Q65" s="3" t="s">
        <v>83</v>
      </c>
      <c r="R65" s="3" t="s">
        <v>152</v>
      </c>
      <c r="S65" s="3" t="s">
        <v>83</v>
      </c>
      <c r="T65" s="3" t="s">
        <v>179</v>
      </c>
      <c r="U65" s="3" t="s">
        <v>83</v>
      </c>
      <c r="V65" s="3">
        <f>-(0.44 %)</f>
        <v>-4.4000000000000003E-3</v>
      </c>
      <c r="W65" s="3" t="s">
        <v>86</v>
      </c>
      <c r="X65" s="3" t="s">
        <v>165</v>
      </c>
      <c r="Y65" s="3" t="s">
        <v>83</v>
      </c>
      <c r="Z65" s="3" t="s">
        <v>152</v>
      </c>
      <c r="AA65" s="3" t="s">
        <v>83</v>
      </c>
      <c r="AB65" s="3" t="s">
        <v>357</v>
      </c>
      <c r="AC65" s="3" t="s">
        <v>83</v>
      </c>
      <c r="AD65" s="3" t="s">
        <v>86</v>
      </c>
      <c r="AE65" s="3" t="s">
        <v>86</v>
      </c>
      <c r="AF65" s="3" t="s">
        <v>101</v>
      </c>
      <c r="AG65" s="3" t="s">
        <v>83</v>
      </c>
      <c r="AH65" s="3" t="s">
        <v>313</v>
      </c>
      <c r="AI65" s="3" t="s">
        <v>83</v>
      </c>
      <c r="AJ65" s="3" t="s">
        <v>728</v>
      </c>
      <c r="AK65" s="3" t="s">
        <v>728</v>
      </c>
      <c r="AL65" s="3" t="s">
        <v>152</v>
      </c>
      <c r="AM65" s="3" t="s">
        <v>152</v>
      </c>
      <c r="AN65" s="3" t="s">
        <v>194</v>
      </c>
      <c r="AO65" s="3" t="s">
        <v>194</v>
      </c>
      <c r="AP65" s="3" t="s">
        <v>86</v>
      </c>
      <c r="AQ65" s="3" t="s">
        <v>86</v>
      </c>
      <c r="AR65" s="3" t="s">
        <v>264</v>
      </c>
      <c r="AS65" s="3" t="s">
        <v>264</v>
      </c>
      <c r="AT65" s="3" t="s">
        <v>156</v>
      </c>
      <c r="AU65" s="3" t="s">
        <v>156</v>
      </c>
      <c r="AV65" s="8">
        <v>0.01</v>
      </c>
      <c r="AW65" s="8">
        <v>0.02</v>
      </c>
      <c r="AX65" s="8">
        <v>0.04</v>
      </c>
      <c r="AY65" s="8">
        <v>0.31</v>
      </c>
      <c r="AZ65" s="2"/>
    </row>
    <row r="66" spans="4:52" x14ac:dyDescent="0.2">
      <c r="D66" s="1" t="s">
        <v>3349</v>
      </c>
      <c r="E66" s="3" t="s">
        <v>76</v>
      </c>
      <c r="F66" s="3" t="s">
        <v>88</v>
      </c>
      <c r="G66" s="3" t="s">
        <v>468</v>
      </c>
      <c r="H66" s="2"/>
      <c r="I66" s="2"/>
      <c r="J66" s="2"/>
      <c r="K66" s="3" t="s">
        <v>79</v>
      </c>
      <c r="L66" s="2"/>
      <c r="M66" s="6">
        <v>0.84236111111111101</v>
      </c>
      <c r="N66" s="3" t="s">
        <v>3350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4:52" x14ac:dyDescent="0.2">
      <c r="D67" s="1" t="s">
        <v>3351</v>
      </c>
      <c r="E67" s="3" t="s">
        <v>76</v>
      </c>
      <c r="F67" s="3" t="s">
        <v>658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0.84583333333333333</v>
      </c>
      <c r="N67" s="3" t="s">
        <v>3352</v>
      </c>
      <c r="O67" s="2"/>
      <c r="P67" s="3" t="s">
        <v>1343</v>
      </c>
      <c r="Q67" s="3" t="s">
        <v>143</v>
      </c>
      <c r="R67" s="3" t="s">
        <v>260</v>
      </c>
      <c r="S67" s="3" t="s">
        <v>446</v>
      </c>
      <c r="T67" s="3" t="s">
        <v>186</v>
      </c>
      <c r="U67" s="3" t="s">
        <v>392</v>
      </c>
      <c r="V67" s="3" t="s">
        <v>3353</v>
      </c>
      <c r="W67" s="3" t="s">
        <v>3354</v>
      </c>
      <c r="X67" s="3" t="s">
        <v>1342</v>
      </c>
      <c r="Y67" s="3" t="s">
        <v>83</v>
      </c>
      <c r="Z67" s="3" t="s">
        <v>263</v>
      </c>
      <c r="AA67" s="3" t="s">
        <v>83</v>
      </c>
      <c r="AB67" s="3" t="s">
        <v>179</v>
      </c>
      <c r="AC67" s="3" t="s">
        <v>83</v>
      </c>
      <c r="AD67" s="3" t="s">
        <v>3355</v>
      </c>
      <c r="AE67" s="3" t="s">
        <v>86</v>
      </c>
      <c r="AF67" s="3" t="s">
        <v>101</v>
      </c>
      <c r="AG67" s="3" t="s">
        <v>83</v>
      </c>
      <c r="AH67" s="3" t="s">
        <v>314</v>
      </c>
      <c r="AI67" s="3" t="s">
        <v>83</v>
      </c>
      <c r="AJ67" s="3" t="s">
        <v>2217</v>
      </c>
      <c r="AK67" s="3" t="s">
        <v>2217</v>
      </c>
      <c r="AL67" s="3" t="s">
        <v>431</v>
      </c>
      <c r="AM67" s="3" t="s">
        <v>431</v>
      </c>
      <c r="AN67" s="3" t="s">
        <v>179</v>
      </c>
      <c r="AO67" s="3" t="s">
        <v>179</v>
      </c>
      <c r="AP67" s="3" t="s">
        <v>86</v>
      </c>
      <c r="AQ67" s="3" t="s">
        <v>86</v>
      </c>
      <c r="AR67" s="3" t="s">
        <v>2539</v>
      </c>
      <c r="AS67" s="3" t="s">
        <v>2539</v>
      </c>
      <c r="AT67" s="3" t="s">
        <v>156</v>
      </c>
      <c r="AU67" s="3" t="s">
        <v>156</v>
      </c>
      <c r="AV67" s="8">
        <v>0.01</v>
      </c>
      <c r="AW67" s="8">
        <v>0.01</v>
      </c>
      <c r="AX67" s="8">
        <v>0.01</v>
      </c>
      <c r="AY67" s="8">
        <v>0.16</v>
      </c>
      <c r="AZ67" s="2"/>
    </row>
    <row r="68" spans="4:52" x14ac:dyDescent="0.2">
      <c r="D68" s="1" t="s">
        <v>3356</v>
      </c>
      <c r="E68" s="3" t="s">
        <v>76</v>
      </c>
      <c r="F68" s="3" t="s">
        <v>88</v>
      </c>
      <c r="G68" s="3" t="s">
        <v>468</v>
      </c>
      <c r="H68" s="2"/>
      <c r="I68" s="2"/>
      <c r="J68" s="2"/>
      <c r="K68" s="3" t="s">
        <v>79</v>
      </c>
      <c r="L68" s="2"/>
      <c r="M68" s="6">
        <v>0.85486111111111107</v>
      </c>
      <c r="N68" s="3" t="s">
        <v>3357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4:52" x14ac:dyDescent="0.2">
      <c r="D69" s="1" t="s">
        <v>798</v>
      </c>
      <c r="E69" s="3" t="s">
        <v>76</v>
      </c>
      <c r="F69" s="3" t="s">
        <v>3123</v>
      </c>
      <c r="G69" s="3" t="s">
        <v>130</v>
      </c>
      <c r="H69" s="2"/>
      <c r="I69" s="2"/>
      <c r="J69" s="2"/>
      <c r="K69" s="3" t="s">
        <v>79</v>
      </c>
      <c r="L69" s="3" t="s">
        <v>80</v>
      </c>
      <c r="M69" s="6">
        <v>0.8569444444444444</v>
      </c>
      <c r="N69" s="3" t="s">
        <v>3358</v>
      </c>
      <c r="O69" s="2"/>
      <c r="P69" s="3" t="s">
        <v>925</v>
      </c>
      <c r="Q69" s="3" t="s">
        <v>83</v>
      </c>
      <c r="R69" s="3" t="s">
        <v>288</v>
      </c>
      <c r="S69" s="3" t="s">
        <v>83</v>
      </c>
      <c r="T69" s="3" t="s">
        <v>179</v>
      </c>
      <c r="U69" s="3" t="s">
        <v>83</v>
      </c>
      <c r="V69" s="3">
        <f>-(0.24 %)</f>
        <v>-2.3999999999999998E-3</v>
      </c>
      <c r="W69" s="3" t="s">
        <v>86</v>
      </c>
      <c r="X69" s="3" t="s">
        <v>2335</v>
      </c>
      <c r="Y69" s="3" t="s">
        <v>3359</v>
      </c>
      <c r="Z69" s="3" t="s">
        <v>288</v>
      </c>
      <c r="AA69" s="3" t="s">
        <v>192</v>
      </c>
      <c r="AB69" s="3" t="s">
        <v>194</v>
      </c>
      <c r="AC69" s="3" t="s">
        <v>112</v>
      </c>
      <c r="AD69" s="3">
        <f>-(0.26 %)</f>
        <v>-2.5999999999999999E-3</v>
      </c>
      <c r="AE69" s="3" t="s">
        <v>3360</v>
      </c>
      <c r="AF69" s="3" t="s">
        <v>101</v>
      </c>
      <c r="AG69" s="3" t="s">
        <v>83</v>
      </c>
      <c r="AH69" s="3" t="s">
        <v>118</v>
      </c>
      <c r="AI69" s="3" t="s">
        <v>83</v>
      </c>
      <c r="AJ69" s="3" t="s">
        <v>852</v>
      </c>
      <c r="AK69" s="3" t="s">
        <v>852</v>
      </c>
      <c r="AL69" s="3" t="s">
        <v>285</v>
      </c>
      <c r="AM69" s="3" t="s">
        <v>285</v>
      </c>
      <c r="AN69" s="3" t="s">
        <v>200</v>
      </c>
      <c r="AO69" s="3" t="s">
        <v>200</v>
      </c>
      <c r="AP69" s="3" t="s">
        <v>86</v>
      </c>
      <c r="AQ69" s="3" t="s">
        <v>86</v>
      </c>
      <c r="AR69" s="3" t="s">
        <v>264</v>
      </c>
      <c r="AS69" s="3" t="s">
        <v>264</v>
      </c>
      <c r="AT69" s="3" t="s">
        <v>335</v>
      </c>
      <c r="AU69" s="3" t="s">
        <v>335</v>
      </c>
      <c r="AV69" s="8">
        <v>0.06</v>
      </c>
      <c r="AW69" s="8">
        <v>7.0000000000000007E-2</v>
      </c>
      <c r="AX69" s="8">
        <v>0.1</v>
      </c>
      <c r="AY69" s="8">
        <v>0.39</v>
      </c>
      <c r="AZ69" s="2"/>
    </row>
    <row r="70" spans="4:52" x14ac:dyDescent="0.2">
      <c r="D70" s="1" t="s">
        <v>3361</v>
      </c>
      <c r="E70" s="3" t="s">
        <v>76</v>
      </c>
      <c r="F70" s="3" t="s">
        <v>3362</v>
      </c>
      <c r="G70" s="3" t="s">
        <v>89</v>
      </c>
      <c r="H70" s="2"/>
      <c r="I70" s="2"/>
      <c r="J70" s="2"/>
      <c r="K70" s="3" t="s">
        <v>79</v>
      </c>
      <c r="L70" s="3" t="s">
        <v>80</v>
      </c>
      <c r="M70" s="6">
        <v>0.86597222222222225</v>
      </c>
      <c r="N70" s="3" t="s">
        <v>3363</v>
      </c>
      <c r="O70" s="2"/>
      <c r="P70" s="3" t="s">
        <v>688</v>
      </c>
      <c r="Q70" s="3" t="s">
        <v>1157</v>
      </c>
      <c r="R70" s="3" t="s">
        <v>567</v>
      </c>
      <c r="S70" s="3" t="s">
        <v>3252</v>
      </c>
      <c r="T70" s="3" t="s">
        <v>605</v>
      </c>
      <c r="U70" s="3" t="s">
        <v>446</v>
      </c>
      <c r="V70" s="3" t="s">
        <v>3364</v>
      </c>
      <c r="W70" s="3" t="s">
        <v>86</v>
      </c>
      <c r="X70" s="3" t="s">
        <v>3365</v>
      </c>
      <c r="Y70" s="3" t="s">
        <v>2985</v>
      </c>
      <c r="Z70" s="3" t="s">
        <v>743</v>
      </c>
      <c r="AA70" s="3" t="s">
        <v>1008</v>
      </c>
      <c r="AB70" s="3" t="s">
        <v>1035</v>
      </c>
      <c r="AC70" s="3" t="s">
        <v>868</v>
      </c>
      <c r="AD70" s="3" t="s">
        <v>3366</v>
      </c>
      <c r="AE70" s="3">
        <f>-(0.19 %)</f>
        <v>-1.9E-3</v>
      </c>
      <c r="AF70" s="3" t="s">
        <v>290</v>
      </c>
      <c r="AG70" s="3" t="s">
        <v>83</v>
      </c>
      <c r="AH70" s="3" t="s">
        <v>497</v>
      </c>
      <c r="AI70" s="3" t="s">
        <v>313</v>
      </c>
      <c r="AJ70" s="3" t="s">
        <v>852</v>
      </c>
      <c r="AK70" s="3" t="s">
        <v>852</v>
      </c>
      <c r="AL70" s="3" t="s">
        <v>714</v>
      </c>
      <c r="AM70" s="3" t="s">
        <v>714</v>
      </c>
      <c r="AN70" s="3" t="s">
        <v>818</v>
      </c>
      <c r="AO70" s="3" t="s">
        <v>818</v>
      </c>
      <c r="AP70" s="3" t="s">
        <v>86</v>
      </c>
      <c r="AQ70" s="3" t="s">
        <v>86</v>
      </c>
      <c r="AR70" s="3" t="s">
        <v>264</v>
      </c>
      <c r="AS70" s="3" t="s">
        <v>264</v>
      </c>
      <c r="AT70" s="3" t="s">
        <v>183</v>
      </c>
      <c r="AU70" s="3" t="s">
        <v>183</v>
      </c>
      <c r="AV70" s="8">
        <v>0</v>
      </c>
      <c r="AW70" s="8">
        <v>0.02</v>
      </c>
      <c r="AX70" s="8">
        <v>0.05</v>
      </c>
      <c r="AY70" s="8">
        <v>0.12</v>
      </c>
      <c r="AZ70" s="2"/>
    </row>
    <row r="71" spans="4:52" x14ac:dyDescent="0.2">
      <c r="D71" s="1" t="s">
        <v>3367</v>
      </c>
      <c r="E71" s="3" t="s">
        <v>76</v>
      </c>
      <c r="F71" s="3" t="s">
        <v>536</v>
      </c>
      <c r="G71" s="3" t="s">
        <v>89</v>
      </c>
      <c r="H71" s="2"/>
      <c r="I71" s="2"/>
      <c r="J71" s="2"/>
      <c r="K71" s="3" t="s">
        <v>79</v>
      </c>
      <c r="L71" s="3" t="s">
        <v>80</v>
      </c>
      <c r="M71" s="6">
        <v>0.8666666666666667</v>
      </c>
      <c r="N71" s="3" t="s">
        <v>3368</v>
      </c>
      <c r="O71" s="2"/>
      <c r="P71" s="3" t="s">
        <v>1692</v>
      </c>
      <c r="Q71" s="3" t="s">
        <v>679</v>
      </c>
      <c r="R71" s="3" t="s">
        <v>343</v>
      </c>
      <c r="S71" s="3" t="s">
        <v>868</v>
      </c>
      <c r="T71" s="3" t="s">
        <v>138</v>
      </c>
      <c r="U71" s="3" t="s">
        <v>179</v>
      </c>
      <c r="V71" s="3" t="s">
        <v>3369</v>
      </c>
      <c r="W71" s="3" t="s">
        <v>86</v>
      </c>
      <c r="X71" s="3" t="s">
        <v>2948</v>
      </c>
      <c r="Y71" s="3" t="s">
        <v>83</v>
      </c>
      <c r="Z71" s="3" t="s">
        <v>280</v>
      </c>
      <c r="AA71" s="3" t="s">
        <v>83</v>
      </c>
      <c r="AB71" s="3" t="s">
        <v>1026</v>
      </c>
      <c r="AC71" s="3" t="s">
        <v>83</v>
      </c>
      <c r="AD71" s="3" t="s">
        <v>3370</v>
      </c>
      <c r="AE71" s="3" t="s">
        <v>86</v>
      </c>
      <c r="AF71" s="3" t="s">
        <v>101</v>
      </c>
      <c r="AG71" s="3" t="s">
        <v>83</v>
      </c>
      <c r="AH71" s="3" t="s">
        <v>118</v>
      </c>
      <c r="AI71" s="3" t="s">
        <v>83</v>
      </c>
      <c r="AJ71" s="3" t="s">
        <v>1222</v>
      </c>
      <c r="AK71" s="3" t="s">
        <v>1222</v>
      </c>
      <c r="AL71" s="3" t="s">
        <v>150</v>
      </c>
      <c r="AM71" s="3" t="s">
        <v>150</v>
      </c>
      <c r="AN71" s="3" t="s">
        <v>392</v>
      </c>
      <c r="AO71" s="3" t="s">
        <v>392</v>
      </c>
      <c r="AP71" s="3" t="s">
        <v>86</v>
      </c>
      <c r="AQ71" s="3" t="s">
        <v>86</v>
      </c>
      <c r="AR71" s="3" t="s">
        <v>2539</v>
      </c>
      <c r="AS71" s="3" t="s">
        <v>2539</v>
      </c>
      <c r="AT71" s="3" t="s">
        <v>155</v>
      </c>
      <c r="AU71" s="3" t="s">
        <v>155</v>
      </c>
      <c r="AV71" s="8">
        <v>0.01</v>
      </c>
      <c r="AW71" s="8">
        <v>0.02</v>
      </c>
      <c r="AX71" s="8">
        <v>0.04</v>
      </c>
      <c r="AY71" s="8">
        <v>0.2</v>
      </c>
      <c r="AZ71" s="2"/>
    </row>
    <row r="72" spans="4:52" x14ac:dyDescent="0.2">
      <c r="D72" s="1" t="s">
        <v>3371</v>
      </c>
      <c r="E72" s="3" t="s">
        <v>76</v>
      </c>
      <c r="F72" s="3" t="s">
        <v>3372</v>
      </c>
      <c r="G72" s="3" t="s">
        <v>89</v>
      </c>
      <c r="H72" s="2"/>
      <c r="I72" s="2"/>
      <c r="J72" s="2"/>
      <c r="K72" s="3" t="s">
        <v>79</v>
      </c>
      <c r="L72" s="3" t="s">
        <v>80</v>
      </c>
      <c r="M72" s="6">
        <v>0.87291666666666667</v>
      </c>
      <c r="N72" s="3" t="s">
        <v>3373</v>
      </c>
      <c r="O72" s="2"/>
      <c r="P72" s="3" t="s">
        <v>709</v>
      </c>
      <c r="Q72" s="3" t="s">
        <v>408</v>
      </c>
      <c r="R72" s="3" t="s">
        <v>297</v>
      </c>
      <c r="S72" s="3" t="s">
        <v>284</v>
      </c>
      <c r="T72" s="3" t="s">
        <v>392</v>
      </c>
      <c r="U72" s="3" t="s">
        <v>112</v>
      </c>
      <c r="V72" s="3" t="s">
        <v>3374</v>
      </c>
      <c r="W72" s="3">
        <f>-(0.18 %)</f>
        <v>-1.8E-3</v>
      </c>
      <c r="X72" s="3" t="s">
        <v>3375</v>
      </c>
      <c r="Y72" s="3" t="s">
        <v>83</v>
      </c>
      <c r="Z72" s="3" t="s">
        <v>281</v>
      </c>
      <c r="AA72" s="3" t="s">
        <v>83</v>
      </c>
      <c r="AB72" s="3" t="s">
        <v>392</v>
      </c>
      <c r="AC72" s="3" t="s">
        <v>83</v>
      </c>
      <c r="AD72" s="3" t="s">
        <v>3376</v>
      </c>
      <c r="AE72" s="3" t="s">
        <v>86</v>
      </c>
      <c r="AF72" s="3" t="s">
        <v>101</v>
      </c>
      <c r="AG72" s="3" t="s">
        <v>83</v>
      </c>
      <c r="AH72" s="3" t="s">
        <v>497</v>
      </c>
      <c r="AI72" s="3" t="s">
        <v>83</v>
      </c>
      <c r="AJ72" s="3" t="s">
        <v>843</v>
      </c>
      <c r="AK72" s="3" t="s">
        <v>843</v>
      </c>
      <c r="AL72" s="3" t="s">
        <v>460</v>
      </c>
      <c r="AM72" s="3" t="s">
        <v>460</v>
      </c>
      <c r="AN72" s="3" t="s">
        <v>392</v>
      </c>
      <c r="AO72" s="3" t="s">
        <v>392</v>
      </c>
      <c r="AP72" s="3" t="s">
        <v>86</v>
      </c>
      <c r="AQ72" s="3" t="s">
        <v>86</v>
      </c>
      <c r="AR72" s="3" t="s">
        <v>264</v>
      </c>
      <c r="AS72" s="3" t="s">
        <v>264</v>
      </c>
      <c r="AT72" s="3" t="s">
        <v>335</v>
      </c>
      <c r="AU72" s="3" t="s">
        <v>335</v>
      </c>
      <c r="AV72" s="8">
        <v>7.0000000000000007E-2</v>
      </c>
      <c r="AW72" s="8">
        <v>0.12</v>
      </c>
      <c r="AX72" s="8">
        <v>0.19</v>
      </c>
      <c r="AY72" s="8">
        <v>0.46</v>
      </c>
      <c r="AZ72" s="2"/>
    </row>
    <row r="73" spans="4:52" x14ac:dyDescent="0.2">
      <c r="D73" s="1" t="s">
        <v>3377</v>
      </c>
      <c r="E73" s="3" t="s">
        <v>76</v>
      </c>
      <c r="F73" s="3" t="s">
        <v>88</v>
      </c>
      <c r="G73" s="3" t="s">
        <v>468</v>
      </c>
      <c r="H73" s="2"/>
      <c r="I73" s="2"/>
      <c r="J73" s="2"/>
      <c r="K73" s="3" t="s">
        <v>79</v>
      </c>
      <c r="L73" s="2"/>
      <c r="M73" s="6">
        <v>0.88194444444444453</v>
      </c>
      <c r="N73" s="3" t="s">
        <v>3378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4:52" x14ac:dyDescent="0.2">
      <c r="D74" s="1" t="s">
        <v>1122</v>
      </c>
      <c r="E74" s="3" t="s">
        <v>76</v>
      </c>
      <c r="F74" s="3" t="s">
        <v>1123</v>
      </c>
      <c r="G74" s="3" t="s">
        <v>89</v>
      </c>
      <c r="H74" s="2"/>
      <c r="I74" s="2"/>
      <c r="J74" s="2"/>
      <c r="K74" s="3" t="s">
        <v>79</v>
      </c>
      <c r="L74" s="3" t="s">
        <v>80</v>
      </c>
      <c r="M74" s="6">
        <v>0.89444444444444438</v>
      </c>
      <c r="N74" s="3" t="s">
        <v>3379</v>
      </c>
      <c r="O74" s="2"/>
      <c r="P74" s="3" t="s">
        <v>283</v>
      </c>
      <c r="Q74" s="3" t="s">
        <v>566</v>
      </c>
      <c r="R74" s="3" t="s">
        <v>558</v>
      </c>
      <c r="S74" s="3" t="s">
        <v>520</v>
      </c>
      <c r="T74" s="3" t="s">
        <v>327</v>
      </c>
      <c r="U74" s="3" t="s">
        <v>135</v>
      </c>
      <c r="V74" s="3" t="s">
        <v>86</v>
      </c>
      <c r="W74" s="3" t="s">
        <v>86</v>
      </c>
      <c r="X74" s="3" t="s">
        <v>253</v>
      </c>
      <c r="Y74" s="3" t="s">
        <v>83</v>
      </c>
      <c r="Z74" s="3" t="s">
        <v>331</v>
      </c>
      <c r="AA74" s="3" t="s">
        <v>83</v>
      </c>
      <c r="AB74" s="3" t="s">
        <v>135</v>
      </c>
      <c r="AC74" s="3" t="s">
        <v>83</v>
      </c>
      <c r="AD74" s="3" t="s">
        <v>86</v>
      </c>
      <c r="AE74" s="3" t="s">
        <v>86</v>
      </c>
      <c r="AF74" s="3" t="s">
        <v>101</v>
      </c>
      <c r="AG74" s="3" t="s">
        <v>83</v>
      </c>
      <c r="AH74" s="3" t="s">
        <v>155</v>
      </c>
      <c r="AI74" s="3" t="s">
        <v>83</v>
      </c>
      <c r="AJ74" s="3" t="s">
        <v>679</v>
      </c>
      <c r="AK74" s="3" t="s">
        <v>679</v>
      </c>
      <c r="AL74" s="3" t="s">
        <v>431</v>
      </c>
      <c r="AM74" s="3" t="s">
        <v>431</v>
      </c>
      <c r="AN74" s="3" t="s">
        <v>121</v>
      </c>
      <c r="AO74" s="3" t="s">
        <v>121</v>
      </c>
      <c r="AP74" s="3" t="s">
        <v>86</v>
      </c>
      <c r="AQ74" s="3" t="s">
        <v>86</v>
      </c>
      <c r="AR74" s="3" t="s">
        <v>264</v>
      </c>
      <c r="AS74" s="3" t="s">
        <v>264</v>
      </c>
      <c r="AT74" s="3" t="s">
        <v>519</v>
      </c>
      <c r="AU74" s="3" t="s">
        <v>519</v>
      </c>
      <c r="AV74" s="8">
        <v>0.13</v>
      </c>
      <c r="AW74" s="8">
        <v>0.17</v>
      </c>
      <c r="AX74" s="8">
        <v>0.23</v>
      </c>
      <c r="AY74" s="8">
        <v>0.52</v>
      </c>
      <c r="AZ74" s="2"/>
    </row>
  </sheetData>
  <mergeCells count="1">
    <mergeCell ref="A3:B3"/>
  </mergeCells>
  <conditionalFormatting sqref="D1:D1048576">
    <cfRule type="duplicateValues" dxfId="1" priority="1"/>
  </conditionalFormatting>
  <hyperlinks>
    <hyperlink ref="F2" r:id="rId1" display="mailto:genorthix@yahoo.com" xr:uid="{7593BC36-059C-804D-A15B-9CEBC2D21A3B}"/>
    <hyperlink ref="D39" r:id="rId2" display="mailto:jurinasmida1985@gmail.com" xr:uid="{E4177F31-B4A4-F441-9E3B-8FBA71AF6888}"/>
    <hyperlink ref="N39" r:id="rId3" display="mailto:jurinasmida1985@gmail.com" xr:uid="{85403257-1F7F-5B4C-8D39-C265B1CA3D9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3556-DFB2-0A46-A063-7CB5EB87D12C}">
  <dimension ref="A1:AZ40"/>
  <sheetViews>
    <sheetView workbookViewId="0">
      <selection activeCell="A3" sqref="A3:B5"/>
    </sheetView>
  </sheetViews>
  <sheetFormatPr baseColWidth="10" defaultRowHeight="16" x14ac:dyDescent="0.2"/>
  <cols>
    <col min="4" max="4" width="32.6640625" bestFit="1" customWidth="1"/>
    <col min="5" max="5" width="36.332031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7.5" bestFit="1" customWidth="1"/>
    <col min="11" max="11" width="30" bestFit="1" customWidth="1"/>
    <col min="12" max="12" width="14" bestFit="1" customWidth="1"/>
    <col min="13" max="13" width="15.1640625" bestFit="1" customWidth="1"/>
    <col min="14" max="14" width="76.8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2843</v>
      </c>
      <c r="F2" s="4" t="s">
        <v>2844</v>
      </c>
      <c r="G2" s="3" t="s">
        <v>23</v>
      </c>
      <c r="H2" s="3" t="s">
        <v>2</v>
      </c>
      <c r="I2" s="5">
        <v>44202.802777777775</v>
      </c>
      <c r="J2" s="6">
        <v>0.8965277777777777</v>
      </c>
      <c r="K2" s="7">
        <v>9.4166666666666662E-2</v>
      </c>
      <c r="L2" s="3">
        <v>46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3136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3137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36</v>
      </c>
      <c r="D5" s="1" t="s">
        <v>2116</v>
      </c>
      <c r="E5" s="3" t="s">
        <v>76</v>
      </c>
      <c r="F5" s="3" t="s">
        <v>1468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0.8027777777777777</v>
      </c>
      <c r="N5" s="3" t="s">
        <v>3018</v>
      </c>
      <c r="O5" s="2"/>
      <c r="P5" s="3" t="s">
        <v>1163</v>
      </c>
      <c r="Q5" s="3" t="s">
        <v>1385</v>
      </c>
      <c r="R5" s="3" t="s">
        <v>356</v>
      </c>
      <c r="S5" s="3" t="s">
        <v>504</v>
      </c>
      <c r="T5" s="3" t="s">
        <v>133</v>
      </c>
      <c r="U5" s="3" t="s">
        <v>115</v>
      </c>
      <c r="V5" s="3" t="s">
        <v>3019</v>
      </c>
      <c r="W5" s="3" t="s">
        <v>86</v>
      </c>
      <c r="X5" s="3" t="s">
        <v>439</v>
      </c>
      <c r="Y5" s="3" t="s">
        <v>83</v>
      </c>
      <c r="Z5" s="3" t="s">
        <v>504</v>
      </c>
      <c r="AA5" s="3" t="s">
        <v>83</v>
      </c>
      <c r="AB5" s="3" t="s">
        <v>133</v>
      </c>
      <c r="AC5" s="3" t="s">
        <v>83</v>
      </c>
      <c r="AD5" s="3" t="s">
        <v>3020</v>
      </c>
      <c r="AE5" s="3" t="s">
        <v>86</v>
      </c>
      <c r="AF5" s="3" t="s">
        <v>136</v>
      </c>
      <c r="AG5" s="3" t="s">
        <v>83</v>
      </c>
      <c r="AH5" s="3" t="s">
        <v>407</v>
      </c>
      <c r="AI5" s="3" t="s">
        <v>83</v>
      </c>
      <c r="AJ5" s="3" t="s">
        <v>83</v>
      </c>
      <c r="AK5" s="3" t="s">
        <v>83</v>
      </c>
      <c r="AL5" s="3" t="s">
        <v>83</v>
      </c>
      <c r="AM5" s="3" t="s">
        <v>83</v>
      </c>
      <c r="AN5" s="3" t="s">
        <v>83</v>
      </c>
      <c r="AO5" s="3" t="s">
        <v>83</v>
      </c>
      <c r="AP5" s="3" t="s">
        <v>86</v>
      </c>
      <c r="AQ5" s="3" t="s">
        <v>86</v>
      </c>
      <c r="AR5" s="3" t="s">
        <v>83</v>
      </c>
      <c r="AS5" s="3" t="s">
        <v>83</v>
      </c>
      <c r="AT5" s="3" t="s">
        <v>83</v>
      </c>
      <c r="AU5" s="3" t="s">
        <v>83</v>
      </c>
      <c r="AV5" s="8">
        <v>0</v>
      </c>
      <c r="AW5" s="8">
        <v>0</v>
      </c>
      <c r="AX5" s="8">
        <v>0.01</v>
      </c>
      <c r="AY5" s="8">
        <v>0.13</v>
      </c>
      <c r="AZ5" s="2"/>
    </row>
    <row r="6" spans="1:52" x14ac:dyDescent="0.2">
      <c r="D6" s="1" t="s">
        <v>704</v>
      </c>
      <c r="E6" s="3" t="s">
        <v>272</v>
      </c>
      <c r="F6" s="3" t="s">
        <v>273</v>
      </c>
      <c r="G6" s="3" t="s">
        <v>89</v>
      </c>
      <c r="H6" s="3" t="s">
        <v>274</v>
      </c>
      <c r="I6" s="3" t="s">
        <v>275</v>
      </c>
      <c r="J6" s="3" t="s">
        <v>2859</v>
      </c>
      <c r="K6" s="3" t="s">
        <v>276</v>
      </c>
      <c r="L6" s="3" t="s">
        <v>80</v>
      </c>
      <c r="M6" s="6">
        <v>0.8041666666666667</v>
      </c>
      <c r="N6" s="3" t="s">
        <v>2346</v>
      </c>
      <c r="O6" s="3" t="s">
        <v>3021</v>
      </c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3022</v>
      </c>
      <c r="Z6" s="3" t="s">
        <v>83</v>
      </c>
      <c r="AA6" s="3" t="s">
        <v>333</v>
      </c>
      <c r="AB6" s="3" t="s">
        <v>83</v>
      </c>
      <c r="AC6" s="3" t="s">
        <v>115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</v>
      </c>
      <c r="AY6" s="8">
        <v>0</v>
      </c>
      <c r="AZ6" s="2"/>
    </row>
    <row r="7" spans="1:52" x14ac:dyDescent="0.2">
      <c r="D7" s="4" t="s">
        <v>3023</v>
      </c>
      <c r="E7" s="3" t="s">
        <v>76</v>
      </c>
      <c r="F7" s="3" t="s">
        <v>3024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0.80486111111111114</v>
      </c>
      <c r="N7" s="4" t="s">
        <v>3025</v>
      </c>
      <c r="O7" s="2"/>
      <c r="P7" s="3" t="s">
        <v>1106</v>
      </c>
      <c r="Q7" s="3" t="s">
        <v>1406</v>
      </c>
      <c r="R7" s="3" t="s">
        <v>941</v>
      </c>
      <c r="S7" s="3" t="s">
        <v>120</v>
      </c>
      <c r="T7" s="3" t="s">
        <v>490</v>
      </c>
      <c r="U7" s="3" t="s">
        <v>112</v>
      </c>
      <c r="V7" s="3" t="s">
        <v>3026</v>
      </c>
      <c r="W7" s="3" t="s">
        <v>476</v>
      </c>
      <c r="X7" s="3" t="s">
        <v>3027</v>
      </c>
      <c r="Y7" s="3" t="s">
        <v>83</v>
      </c>
      <c r="Z7" s="3" t="s">
        <v>647</v>
      </c>
      <c r="AA7" s="3" t="s">
        <v>83</v>
      </c>
      <c r="AB7" s="3" t="s">
        <v>420</v>
      </c>
      <c r="AC7" s="3" t="s">
        <v>83</v>
      </c>
      <c r="AD7" s="3" t="s">
        <v>3028</v>
      </c>
      <c r="AE7" s="3" t="s">
        <v>86</v>
      </c>
      <c r="AF7" s="3" t="s">
        <v>154</v>
      </c>
      <c r="AG7" s="3" t="s">
        <v>83</v>
      </c>
      <c r="AH7" s="3" t="s">
        <v>314</v>
      </c>
      <c r="AI7" s="3" t="s">
        <v>83</v>
      </c>
      <c r="AJ7" s="3" t="s">
        <v>1454</v>
      </c>
      <c r="AK7" s="3" t="s">
        <v>1454</v>
      </c>
      <c r="AL7" s="3" t="s">
        <v>423</v>
      </c>
      <c r="AM7" s="3" t="s">
        <v>423</v>
      </c>
      <c r="AN7" s="3" t="s">
        <v>121</v>
      </c>
      <c r="AO7" s="3" t="s">
        <v>121</v>
      </c>
      <c r="AP7" s="3" t="s">
        <v>86</v>
      </c>
      <c r="AQ7" s="3" t="s">
        <v>86</v>
      </c>
      <c r="AR7" s="3" t="s">
        <v>3029</v>
      </c>
      <c r="AS7" s="3" t="s">
        <v>3029</v>
      </c>
      <c r="AT7" s="3" t="s">
        <v>335</v>
      </c>
      <c r="AU7" s="3" t="s">
        <v>335</v>
      </c>
      <c r="AV7" s="8">
        <v>0</v>
      </c>
      <c r="AW7" s="8">
        <v>0</v>
      </c>
      <c r="AX7" s="8">
        <v>0.01</v>
      </c>
      <c r="AY7" s="8">
        <v>0.03</v>
      </c>
      <c r="AZ7" s="2"/>
    </row>
    <row r="8" spans="1:52" x14ac:dyDescent="0.2">
      <c r="D8" s="1" t="s">
        <v>3030</v>
      </c>
      <c r="E8" s="3" t="s">
        <v>76</v>
      </c>
      <c r="F8" s="3" t="s">
        <v>1235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0.80555555555555547</v>
      </c>
      <c r="N8" s="3" t="s">
        <v>3031</v>
      </c>
      <c r="O8" s="2"/>
      <c r="P8" s="3" t="s">
        <v>1692</v>
      </c>
      <c r="Q8" s="3" t="s">
        <v>615</v>
      </c>
      <c r="R8" s="3" t="s">
        <v>504</v>
      </c>
      <c r="S8" s="3" t="s">
        <v>605</v>
      </c>
      <c r="T8" s="3" t="s">
        <v>85</v>
      </c>
      <c r="U8" s="3" t="s">
        <v>347</v>
      </c>
      <c r="V8" s="3" t="s">
        <v>3032</v>
      </c>
      <c r="W8" s="3" t="s">
        <v>3033</v>
      </c>
      <c r="X8" s="3" t="s">
        <v>1092</v>
      </c>
      <c r="Y8" s="3" t="s">
        <v>83</v>
      </c>
      <c r="Z8" s="3" t="s">
        <v>333</v>
      </c>
      <c r="AA8" s="3" t="s">
        <v>145</v>
      </c>
      <c r="AB8" s="3" t="s">
        <v>85</v>
      </c>
      <c r="AC8" s="3" t="s">
        <v>516</v>
      </c>
      <c r="AD8" s="3" t="s">
        <v>3034</v>
      </c>
      <c r="AE8" s="3" t="s">
        <v>3035</v>
      </c>
      <c r="AF8" s="3" t="s">
        <v>101</v>
      </c>
      <c r="AG8" s="3" t="s">
        <v>136</v>
      </c>
      <c r="AH8" s="3" t="s">
        <v>314</v>
      </c>
      <c r="AI8" s="3" t="s">
        <v>83</v>
      </c>
      <c r="AJ8" s="3" t="s">
        <v>1462</v>
      </c>
      <c r="AK8" s="3" t="s">
        <v>1462</v>
      </c>
      <c r="AL8" s="3" t="s">
        <v>353</v>
      </c>
      <c r="AM8" s="3" t="s">
        <v>353</v>
      </c>
      <c r="AN8" s="3" t="s">
        <v>1026</v>
      </c>
      <c r="AO8" s="3" t="s">
        <v>1026</v>
      </c>
      <c r="AP8" s="3" t="s">
        <v>86</v>
      </c>
      <c r="AQ8" s="3" t="s">
        <v>86</v>
      </c>
      <c r="AR8" s="3" t="s">
        <v>264</v>
      </c>
      <c r="AS8" s="3" t="s">
        <v>264</v>
      </c>
      <c r="AT8" s="3" t="s">
        <v>139</v>
      </c>
      <c r="AU8" s="3" t="s">
        <v>139</v>
      </c>
      <c r="AV8" s="8">
        <v>0.09</v>
      </c>
      <c r="AW8" s="8">
        <v>0.12</v>
      </c>
      <c r="AX8" s="8">
        <v>0.14000000000000001</v>
      </c>
      <c r="AY8" s="8">
        <v>0.4</v>
      </c>
      <c r="AZ8" s="2"/>
    </row>
    <row r="9" spans="1:52" x14ac:dyDescent="0.2">
      <c r="D9" s="1" t="s">
        <v>3036</v>
      </c>
      <c r="E9" s="3" t="s">
        <v>76</v>
      </c>
      <c r="F9" s="3" t="s">
        <v>3037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0.80694444444444446</v>
      </c>
      <c r="N9" s="3" t="s">
        <v>3038</v>
      </c>
      <c r="O9" s="2"/>
      <c r="P9" s="3" t="s">
        <v>214</v>
      </c>
      <c r="Q9" s="3" t="s">
        <v>1163</v>
      </c>
      <c r="R9" s="3" t="s">
        <v>263</v>
      </c>
      <c r="S9" s="3" t="s">
        <v>149</v>
      </c>
      <c r="T9" s="3" t="s">
        <v>158</v>
      </c>
      <c r="U9" s="3" t="s">
        <v>133</v>
      </c>
      <c r="V9" s="3" t="s">
        <v>1839</v>
      </c>
      <c r="W9" s="3" t="s">
        <v>86</v>
      </c>
      <c r="X9" s="3" t="s">
        <v>713</v>
      </c>
      <c r="Y9" s="3" t="s">
        <v>754</v>
      </c>
      <c r="Z9" s="3" t="s">
        <v>558</v>
      </c>
      <c r="AA9" s="3" t="s">
        <v>260</v>
      </c>
      <c r="AB9" s="3" t="s">
        <v>146</v>
      </c>
      <c r="AC9" s="3" t="s">
        <v>133</v>
      </c>
      <c r="AD9" s="3" t="s">
        <v>86</v>
      </c>
      <c r="AE9" s="3" t="s">
        <v>86</v>
      </c>
      <c r="AF9" s="3" t="s">
        <v>290</v>
      </c>
      <c r="AG9" s="3" t="s">
        <v>154</v>
      </c>
      <c r="AH9" s="3" t="s">
        <v>393</v>
      </c>
      <c r="AI9" s="3" t="s">
        <v>572</v>
      </c>
      <c r="AJ9" s="3" t="s">
        <v>408</v>
      </c>
      <c r="AK9" s="3" t="s">
        <v>408</v>
      </c>
      <c r="AL9" s="3" t="s">
        <v>683</v>
      </c>
      <c r="AM9" s="3" t="s">
        <v>683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3029</v>
      </c>
      <c r="AS9" s="3" t="s">
        <v>3029</v>
      </c>
      <c r="AT9" s="3" t="s">
        <v>139</v>
      </c>
      <c r="AU9" s="3" t="s">
        <v>139</v>
      </c>
      <c r="AV9" s="8">
        <v>0.02</v>
      </c>
      <c r="AW9" s="8">
        <v>0.02</v>
      </c>
      <c r="AX9" s="8">
        <v>0.04</v>
      </c>
      <c r="AY9" s="8">
        <v>0.19</v>
      </c>
      <c r="AZ9" s="2"/>
    </row>
    <row r="10" spans="1:52" x14ac:dyDescent="0.2">
      <c r="D10" s="1" t="s">
        <v>3039</v>
      </c>
      <c r="E10" s="3" t="s">
        <v>76</v>
      </c>
      <c r="F10" s="3" t="s">
        <v>1175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0.80902777777777779</v>
      </c>
      <c r="N10" s="3" t="s">
        <v>3040</v>
      </c>
      <c r="O10" s="2"/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86</v>
      </c>
      <c r="W10" s="3" t="s">
        <v>86</v>
      </c>
      <c r="X10" s="3" t="s">
        <v>83</v>
      </c>
      <c r="Y10" s="3" t="s">
        <v>573</v>
      </c>
      <c r="Z10" s="3" t="s">
        <v>83</v>
      </c>
      <c r="AA10" s="3" t="s">
        <v>269</v>
      </c>
      <c r="AB10" s="3" t="s">
        <v>83</v>
      </c>
      <c r="AC10" s="3" t="s">
        <v>158</v>
      </c>
      <c r="AD10" s="3" t="s">
        <v>86</v>
      </c>
      <c r="AE10" s="3" t="s">
        <v>86</v>
      </c>
      <c r="AF10" s="3" t="s">
        <v>83</v>
      </c>
      <c r="AG10" s="3" t="s">
        <v>83</v>
      </c>
      <c r="AH10" s="3" t="s">
        <v>83</v>
      </c>
      <c r="AI10" s="3" t="s">
        <v>83</v>
      </c>
      <c r="AJ10" s="3" t="s">
        <v>83</v>
      </c>
      <c r="AK10" s="3" t="s">
        <v>83</v>
      </c>
      <c r="AL10" s="3" t="s">
        <v>83</v>
      </c>
      <c r="AM10" s="3" t="s">
        <v>83</v>
      </c>
      <c r="AN10" s="3" t="s">
        <v>83</v>
      </c>
      <c r="AO10" s="3" t="s">
        <v>83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83</v>
      </c>
      <c r="AU10" s="3" t="s">
        <v>83</v>
      </c>
      <c r="AV10" s="8">
        <v>0</v>
      </c>
      <c r="AW10" s="8">
        <v>0</v>
      </c>
      <c r="AX10" s="8">
        <v>0</v>
      </c>
      <c r="AY10" s="8">
        <v>0</v>
      </c>
      <c r="AZ10" s="2"/>
    </row>
    <row r="11" spans="1:52" x14ac:dyDescent="0.2">
      <c r="D11" s="1" t="s">
        <v>1174</v>
      </c>
      <c r="E11" s="3" t="s">
        <v>76</v>
      </c>
      <c r="F11" s="3" t="s">
        <v>1175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0.80972222222222223</v>
      </c>
      <c r="N11" s="3" t="s">
        <v>3041</v>
      </c>
      <c r="O11" s="2"/>
      <c r="P11" s="3" t="s">
        <v>481</v>
      </c>
      <c r="Q11" s="3" t="s">
        <v>83</v>
      </c>
      <c r="R11" s="3" t="s">
        <v>677</v>
      </c>
      <c r="S11" s="3" t="s">
        <v>83</v>
      </c>
      <c r="T11" s="3" t="s">
        <v>347</v>
      </c>
      <c r="U11" s="3" t="s">
        <v>83</v>
      </c>
      <c r="V11" s="3" t="s">
        <v>3042</v>
      </c>
      <c r="W11" s="3" t="s">
        <v>86</v>
      </c>
      <c r="X11" s="3" t="s">
        <v>3043</v>
      </c>
      <c r="Y11" s="3" t="s">
        <v>83</v>
      </c>
      <c r="Z11" s="3" t="s">
        <v>372</v>
      </c>
      <c r="AA11" s="3" t="s">
        <v>83</v>
      </c>
      <c r="AB11" s="3" t="s">
        <v>347</v>
      </c>
      <c r="AC11" s="3" t="s">
        <v>83</v>
      </c>
      <c r="AD11" s="3" t="s">
        <v>3044</v>
      </c>
      <c r="AE11" s="3" t="s">
        <v>86</v>
      </c>
      <c r="AF11" s="3" t="s">
        <v>1225</v>
      </c>
      <c r="AG11" s="3" t="s">
        <v>83</v>
      </c>
      <c r="AH11" s="3" t="s">
        <v>118</v>
      </c>
      <c r="AI11" s="3" t="s">
        <v>83</v>
      </c>
      <c r="AJ11" s="3" t="s">
        <v>1157</v>
      </c>
      <c r="AK11" s="3" t="s">
        <v>1157</v>
      </c>
      <c r="AL11" s="3" t="s">
        <v>1083</v>
      </c>
      <c r="AM11" s="3" t="s">
        <v>1083</v>
      </c>
      <c r="AN11" s="3" t="s">
        <v>259</v>
      </c>
      <c r="AO11" s="3" t="s">
        <v>259</v>
      </c>
      <c r="AP11" s="3" t="s">
        <v>86</v>
      </c>
      <c r="AQ11" s="3" t="s">
        <v>86</v>
      </c>
      <c r="AR11" s="3" t="s">
        <v>3029</v>
      </c>
      <c r="AS11" s="3" t="s">
        <v>3029</v>
      </c>
      <c r="AT11" s="3" t="s">
        <v>313</v>
      </c>
      <c r="AU11" s="3" t="s">
        <v>313</v>
      </c>
      <c r="AV11" s="8">
        <v>0.02</v>
      </c>
      <c r="AW11" s="8">
        <v>0.02</v>
      </c>
      <c r="AX11" s="8">
        <v>0.03</v>
      </c>
      <c r="AY11" s="8">
        <v>0.17</v>
      </c>
      <c r="AZ11" s="2"/>
    </row>
    <row r="12" spans="1:52" x14ac:dyDescent="0.2">
      <c r="D12" s="1" t="s">
        <v>3045</v>
      </c>
      <c r="E12" s="3" t="s">
        <v>76</v>
      </c>
      <c r="F12" s="3" t="s">
        <v>88</v>
      </c>
      <c r="G12" s="3" t="s">
        <v>89</v>
      </c>
      <c r="H12" s="2"/>
      <c r="I12" s="2"/>
      <c r="J12" s="2"/>
      <c r="K12" s="3" t="s">
        <v>90</v>
      </c>
      <c r="L12" s="3" t="s">
        <v>161</v>
      </c>
      <c r="M12" s="6">
        <v>0.80972222222222223</v>
      </c>
      <c r="N12" s="3" t="s">
        <v>3046</v>
      </c>
      <c r="O12" s="2"/>
      <c r="P12" s="3" t="s">
        <v>163</v>
      </c>
      <c r="Q12" s="3" t="s">
        <v>842</v>
      </c>
      <c r="R12" s="3" t="s">
        <v>630</v>
      </c>
      <c r="S12" s="3" t="s">
        <v>178</v>
      </c>
      <c r="T12" s="3" t="s">
        <v>133</v>
      </c>
      <c r="U12" s="3" t="s">
        <v>132</v>
      </c>
      <c r="V12" s="3" t="s">
        <v>3047</v>
      </c>
      <c r="W12" s="3" t="s">
        <v>3048</v>
      </c>
      <c r="X12" s="3" t="s">
        <v>586</v>
      </c>
      <c r="Y12" s="3" t="s">
        <v>83</v>
      </c>
      <c r="Z12" s="3" t="s">
        <v>260</v>
      </c>
      <c r="AA12" s="3" t="s">
        <v>83</v>
      </c>
      <c r="AB12" s="3" t="s">
        <v>133</v>
      </c>
      <c r="AC12" s="3" t="s">
        <v>83</v>
      </c>
      <c r="AD12" s="3" t="s">
        <v>86</v>
      </c>
      <c r="AE12" s="3" t="s">
        <v>86</v>
      </c>
      <c r="AF12" s="3" t="s">
        <v>1225</v>
      </c>
      <c r="AG12" s="3" t="s">
        <v>83</v>
      </c>
      <c r="AH12" s="3" t="s">
        <v>156</v>
      </c>
      <c r="AI12" s="3" t="s">
        <v>83</v>
      </c>
      <c r="AJ12" s="3" t="s">
        <v>470</v>
      </c>
      <c r="AK12" s="3" t="s">
        <v>470</v>
      </c>
      <c r="AL12" s="3" t="s">
        <v>818</v>
      </c>
      <c r="AM12" s="3" t="s">
        <v>818</v>
      </c>
      <c r="AN12" s="3" t="s">
        <v>133</v>
      </c>
      <c r="AO12" s="3" t="s">
        <v>133</v>
      </c>
      <c r="AP12" s="3" t="s">
        <v>86</v>
      </c>
      <c r="AQ12" s="3" t="s">
        <v>86</v>
      </c>
      <c r="AR12" s="3" t="s">
        <v>264</v>
      </c>
      <c r="AS12" s="3" t="s">
        <v>264</v>
      </c>
      <c r="AT12" s="3" t="s">
        <v>139</v>
      </c>
      <c r="AU12" s="3" t="s">
        <v>139</v>
      </c>
      <c r="AV12" s="8">
        <v>0.03</v>
      </c>
      <c r="AW12" s="8">
        <v>0.05</v>
      </c>
      <c r="AX12" s="8">
        <v>0.09</v>
      </c>
      <c r="AY12" s="8">
        <v>0.19</v>
      </c>
      <c r="AZ12" s="2"/>
    </row>
    <row r="13" spans="1:52" x14ac:dyDescent="0.2">
      <c r="D13" s="1" t="s">
        <v>461</v>
      </c>
      <c r="E13" s="3" t="s">
        <v>76</v>
      </c>
      <c r="F13" s="3" t="s">
        <v>3049</v>
      </c>
      <c r="G13" s="3" t="s">
        <v>130</v>
      </c>
      <c r="H13" s="2"/>
      <c r="I13" s="2"/>
      <c r="J13" s="2"/>
      <c r="K13" s="3" t="s">
        <v>79</v>
      </c>
      <c r="L13" s="3" t="s">
        <v>80</v>
      </c>
      <c r="M13" s="6">
        <v>0.80972222222222223</v>
      </c>
      <c r="N13" s="3" t="s">
        <v>3050</v>
      </c>
      <c r="O13" s="2"/>
      <c r="P13" s="3" t="s">
        <v>720</v>
      </c>
      <c r="Q13" s="3" t="s">
        <v>83</v>
      </c>
      <c r="R13" s="3" t="s">
        <v>609</v>
      </c>
      <c r="S13" s="3" t="s">
        <v>83</v>
      </c>
      <c r="T13" s="3" t="s">
        <v>179</v>
      </c>
      <c r="U13" s="3" t="s">
        <v>83</v>
      </c>
      <c r="V13" s="3">
        <f>-(0.05 %)</f>
        <v>-5.0000000000000001E-4</v>
      </c>
      <c r="W13" s="3" t="s">
        <v>86</v>
      </c>
      <c r="X13" s="3" t="s">
        <v>1325</v>
      </c>
      <c r="Y13" s="3" t="s">
        <v>83</v>
      </c>
      <c r="Z13" s="3" t="s">
        <v>216</v>
      </c>
      <c r="AA13" s="3" t="s">
        <v>83</v>
      </c>
      <c r="AB13" s="3" t="s">
        <v>179</v>
      </c>
      <c r="AC13" s="3" t="s">
        <v>83</v>
      </c>
      <c r="AD13" s="3">
        <f>-(0.09 %)</f>
        <v>-8.9999999999999998E-4</v>
      </c>
      <c r="AE13" s="3" t="s">
        <v>86</v>
      </c>
      <c r="AF13" s="3" t="s">
        <v>117</v>
      </c>
      <c r="AG13" s="3" t="s">
        <v>83</v>
      </c>
      <c r="AH13" s="3" t="s">
        <v>313</v>
      </c>
      <c r="AI13" s="3" t="s">
        <v>83</v>
      </c>
      <c r="AJ13" s="3" t="s">
        <v>1217</v>
      </c>
      <c r="AK13" s="3" t="s">
        <v>1217</v>
      </c>
      <c r="AL13" s="3" t="s">
        <v>85</v>
      </c>
      <c r="AM13" s="3" t="s">
        <v>85</v>
      </c>
      <c r="AN13" s="3" t="s">
        <v>229</v>
      </c>
      <c r="AO13" s="3" t="s">
        <v>229</v>
      </c>
      <c r="AP13" s="3" t="s">
        <v>86</v>
      </c>
      <c r="AQ13" s="3" t="s">
        <v>86</v>
      </c>
      <c r="AR13" s="3" t="s">
        <v>3029</v>
      </c>
      <c r="AS13" s="3" t="s">
        <v>3029</v>
      </c>
      <c r="AT13" s="3" t="s">
        <v>335</v>
      </c>
      <c r="AU13" s="3" t="s">
        <v>335</v>
      </c>
      <c r="AV13" s="8">
        <v>0.06</v>
      </c>
      <c r="AW13" s="8">
        <v>7.0000000000000007E-2</v>
      </c>
      <c r="AX13" s="8">
        <v>0.09</v>
      </c>
      <c r="AY13" s="8">
        <v>0.26</v>
      </c>
      <c r="AZ13" s="2"/>
    </row>
    <row r="14" spans="1:52" x14ac:dyDescent="0.2">
      <c r="D14" s="1" t="s">
        <v>3051</v>
      </c>
      <c r="E14" s="3" t="s">
        <v>76</v>
      </c>
      <c r="F14" s="3" t="s">
        <v>173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0.80972222222222223</v>
      </c>
      <c r="N14" s="3" t="s">
        <v>3052</v>
      </c>
      <c r="O14" s="2"/>
      <c r="P14" s="3" t="s">
        <v>988</v>
      </c>
      <c r="Q14" s="3" t="s">
        <v>211</v>
      </c>
      <c r="R14" s="3" t="s">
        <v>333</v>
      </c>
      <c r="S14" s="3" t="s">
        <v>178</v>
      </c>
      <c r="T14" s="3" t="s">
        <v>151</v>
      </c>
      <c r="U14" s="3" t="s">
        <v>392</v>
      </c>
      <c r="V14" s="3" t="s">
        <v>86</v>
      </c>
      <c r="W14" s="3">
        <f>-(1.77 %)</f>
        <v>-1.77E-2</v>
      </c>
      <c r="X14" s="3" t="s">
        <v>1878</v>
      </c>
      <c r="Y14" s="3" t="s">
        <v>3053</v>
      </c>
      <c r="Z14" s="3" t="s">
        <v>376</v>
      </c>
      <c r="AA14" s="3" t="s">
        <v>144</v>
      </c>
      <c r="AB14" s="3" t="s">
        <v>138</v>
      </c>
      <c r="AC14" s="3" t="s">
        <v>529</v>
      </c>
      <c r="AD14" s="3" t="s">
        <v>3054</v>
      </c>
      <c r="AE14" s="3">
        <f>-(0.92 %)</f>
        <v>-9.1999999999999998E-3</v>
      </c>
      <c r="AF14" s="3" t="s">
        <v>290</v>
      </c>
      <c r="AG14" s="3" t="s">
        <v>913</v>
      </c>
      <c r="AH14" s="3" t="s">
        <v>497</v>
      </c>
      <c r="AI14" s="3" t="s">
        <v>362</v>
      </c>
      <c r="AJ14" s="3" t="s">
        <v>1323</v>
      </c>
      <c r="AK14" s="3" t="s">
        <v>1323</v>
      </c>
      <c r="AL14" s="3" t="s">
        <v>504</v>
      </c>
      <c r="AM14" s="3" t="s">
        <v>504</v>
      </c>
      <c r="AN14" s="3" t="s">
        <v>229</v>
      </c>
      <c r="AO14" s="3" t="s">
        <v>229</v>
      </c>
      <c r="AP14" s="3" t="s">
        <v>86</v>
      </c>
      <c r="AQ14" s="3" t="s">
        <v>86</v>
      </c>
      <c r="AR14" s="3" t="s">
        <v>3029</v>
      </c>
      <c r="AS14" s="3" t="s">
        <v>3029</v>
      </c>
      <c r="AT14" s="3" t="s">
        <v>102</v>
      </c>
      <c r="AU14" s="3" t="s">
        <v>102</v>
      </c>
      <c r="AV14" s="8">
        <v>0.13</v>
      </c>
      <c r="AW14" s="8">
        <v>0.25</v>
      </c>
      <c r="AX14" s="8">
        <v>0.37</v>
      </c>
      <c r="AY14" s="8">
        <v>0.64</v>
      </c>
      <c r="AZ14" s="2"/>
    </row>
    <row r="15" spans="1:52" x14ac:dyDescent="0.2">
      <c r="D15" s="1" t="s">
        <v>3055</v>
      </c>
      <c r="E15" s="3" t="s">
        <v>76</v>
      </c>
      <c r="F15" s="3" t="s">
        <v>3056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0.81041666666666667</v>
      </c>
      <c r="N15" s="3" t="s">
        <v>3057</v>
      </c>
      <c r="O15" s="2"/>
      <c r="P15" s="3" t="s">
        <v>688</v>
      </c>
      <c r="Q15" s="3" t="s">
        <v>408</v>
      </c>
      <c r="R15" s="3" t="s">
        <v>694</v>
      </c>
      <c r="S15" s="3" t="s">
        <v>1035</v>
      </c>
      <c r="T15" s="3" t="s">
        <v>115</v>
      </c>
      <c r="U15" s="3" t="s">
        <v>347</v>
      </c>
      <c r="V15" s="3">
        <f>-(0.85 %)</f>
        <v>-8.5000000000000006E-3</v>
      </c>
      <c r="W15" s="3" t="s">
        <v>2732</v>
      </c>
      <c r="X15" s="3" t="s">
        <v>3058</v>
      </c>
      <c r="Y15" s="3" t="s">
        <v>83</v>
      </c>
      <c r="Z15" s="3" t="s">
        <v>144</v>
      </c>
      <c r="AA15" s="3" t="s">
        <v>863</v>
      </c>
      <c r="AB15" s="3" t="s">
        <v>115</v>
      </c>
      <c r="AC15" s="3" t="s">
        <v>490</v>
      </c>
      <c r="AD15" s="3" t="s">
        <v>3059</v>
      </c>
      <c r="AE15" s="3" t="s">
        <v>86</v>
      </c>
      <c r="AF15" s="3" t="s">
        <v>154</v>
      </c>
      <c r="AG15" s="3" t="s">
        <v>83</v>
      </c>
      <c r="AH15" s="3" t="s">
        <v>393</v>
      </c>
      <c r="AI15" s="3" t="s">
        <v>83</v>
      </c>
      <c r="AJ15" s="3" t="s">
        <v>191</v>
      </c>
      <c r="AK15" s="3" t="s">
        <v>191</v>
      </c>
      <c r="AL15" s="3" t="s">
        <v>431</v>
      </c>
      <c r="AM15" s="3" t="s">
        <v>431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3029</v>
      </c>
      <c r="AS15" s="3" t="s">
        <v>3029</v>
      </c>
      <c r="AT15" s="3" t="s">
        <v>313</v>
      </c>
      <c r="AU15" s="3" t="s">
        <v>313</v>
      </c>
      <c r="AV15" s="8">
        <v>0.02</v>
      </c>
      <c r="AW15" s="8">
        <v>0.03</v>
      </c>
      <c r="AX15" s="8">
        <v>0.03</v>
      </c>
      <c r="AY15" s="8">
        <v>0.1</v>
      </c>
      <c r="AZ15" s="2"/>
    </row>
    <row r="16" spans="1:52" x14ac:dyDescent="0.2">
      <c r="D16" s="1" t="s">
        <v>2409</v>
      </c>
      <c r="E16" s="3" t="s">
        <v>76</v>
      </c>
      <c r="F16" s="3" t="s">
        <v>3060</v>
      </c>
      <c r="G16" s="3" t="s">
        <v>89</v>
      </c>
      <c r="H16" s="2"/>
      <c r="I16" s="2"/>
      <c r="J16" s="2"/>
      <c r="K16" s="3" t="s">
        <v>79</v>
      </c>
      <c r="L16" s="3" t="s">
        <v>80</v>
      </c>
      <c r="M16" s="6">
        <v>0.81041666666666667</v>
      </c>
      <c r="N16" s="3" t="s">
        <v>3061</v>
      </c>
      <c r="O16" s="2"/>
      <c r="P16" s="3" t="s">
        <v>1498</v>
      </c>
      <c r="Q16" s="3" t="s">
        <v>3062</v>
      </c>
      <c r="R16" s="3" t="s">
        <v>121</v>
      </c>
      <c r="S16" s="3" t="s">
        <v>115</v>
      </c>
      <c r="T16" s="3" t="s">
        <v>186</v>
      </c>
      <c r="U16" s="3" t="s">
        <v>194</v>
      </c>
      <c r="V16" s="3">
        <f>-(0.28 %)</f>
        <v>-2.8000000000000004E-3</v>
      </c>
      <c r="W16" s="3" t="s">
        <v>86</v>
      </c>
      <c r="X16" s="3" t="s">
        <v>2496</v>
      </c>
      <c r="Y16" s="3" t="s">
        <v>824</v>
      </c>
      <c r="Z16" s="3" t="s">
        <v>121</v>
      </c>
      <c r="AA16" s="3" t="s">
        <v>529</v>
      </c>
      <c r="AB16" s="3" t="s">
        <v>186</v>
      </c>
      <c r="AC16" s="3" t="s">
        <v>186</v>
      </c>
      <c r="AD16" s="3">
        <f>-(0.23 %)</f>
        <v>-2.3E-3</v>
      </c>
      <c r="AE16" s="3" t="s">
        <v>3063</v>
      </c>
      <c r="AF16" s="3" t="s">
        <v>136</v>
      </c>
      <c r="AG16" s="3" t="s">
        <v>117</v>
      </c>
      <c r="AH16" s="3" t="s">
        <v>83</v>
      </c>
      <c r="AI16" s="3" t="s">
        <v>497</v>
      </c>
      <c r="AJ16" s="3" t="s">
        <v>1347</v>
      </c>
      <c r="AK16" s="3" t="s">
        <v>1347</v>
      </c>
      <c r="AL16" s="3" t="s">
        <v>121</v>
      </c>
      <c r="AM16" s="3" t="s">
        <v>121</v>
      </c>
      <c r="AN16" s="3" t="s">
        <v>229</v>
      </c>
      <c r="AO16" s="3" t="s">
        <v>229</v>
      </c>
      <c r="AP16" s="3" t="s">
        <v>86</v>
      </c>
      <c r="AQ16" s="3" t="s">
        <v>86</v>
      </c>
      <c r="AR16" s="3" t="s">
        <v>264</v>
      </c>
      <c r="AS16" s="3" t="s">
        <v>264</v>
      </c>
      <c r="AT16" s="3" t="s">
        <v>139</v>
      </c>
      <c r="AU16" s="3" t="s">
        <v>139</v>
      </c>
      <c r="AV16" s="8">
        <v>0.05</v>
      </c>
      <c r="AW16" s="8">
        <v>0.05</v>
      </c>
      <c r="AX16" s="8">
        <v>7.0000000000000007E-2</v>
      </c>
      <c r="AY16" s="8">
        <v>0.41</v>
      </c>
      <c r="AZ16" s="2"/>
    </row>
    <row r="17" spans="4:52" x14ac:dyDescent="0.2">
      <c r="D17" s="1" t="s">
        <v>2226</v>
      </c>
      <c r="E17" s="3" t="s">
        <v>76</v>
      </c>
      <c r="F17" s="3" t="s">
        <v>658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0.81111111111111101</v>
      </c>
      <c r="N17" s="3" t="s">
        <v>3064</v>
      </c>
      <c r="O17" s="2"/>
      <c r="P17" s="3" t="s">
        <v>110</v>
      </c>
      <c r="Q17" s="3" t="s">
        <v>1868</v>
      </c>
      <c r="R17" s="3" t="s">
        <v>125</v>
      </c>
      <c r="S17" s="3" t="s">
        <v>316</v>
      </c>
      <c r="T17" s="3" t="s">
        <v>121</v>
      </c>
      <c r="U17" s="3" t="s">
        <v>280</v>
      </c>
      <c r="V17" s="3" t="s">
        <v>3065</v>
      </c>
      <c r="W17" s="3" t="s">
        <v>3066</v>
      </c>
      <c r="X17" s="3" t="s">
        <v>2788</v>
      </c>
      <c r="Y17" s="3" t="s">
        <v>3067</v>
      </c>
      <c r="Z17" s="3" t="s">
        <v>95</v>
      </c>
      <c r="AA17" s="3" t="s">
        <v>1079</v>
      </c>
      <c r="AB17" s="3" t="s">
        <v>121</v>
      </c>
      <c r="AC17" s="3" t="s">
        <v>857</v>
      </c>
      <c r="AD17" s="3" t="s">
        <v>3068</v>
      </c>
      <c r="AE17" s="3" t="s">
        <v>3069</v>
      </c>
      <c r="AF17" s="3" t="s">
        <v>913</v>
      </c>
      <c r="AG17" s="3" t="s">
        <v>290</v>
      </c>
      <c r="AH17" s="3" t="s">
        <v>519</v>
      </c>
      <c r="AI17" s="3" t="s">
        <v>497</v>
      </c>
      <c r="AJ17" s="3" t="s">
        <v>1327</v>
      </c>
      <c r="AK17" s="3" t="s">
        <v>1327</v>
      </c>
      <c r="AL17" s="3" t="s">
        <v>703</v>
      </c>
      <c r="AM17" s="3" t="s">
        <v>703</v>
      </c>
      <c r="AN17" s="3" t="s">
        <v>112</v>
      </c>
      <c r="AO17" s="3" t="s">
        <v>112</v>
      </c>
      <c r="AP17" s="3" t="s">
        <v>86</v>
      </c>
      <c r="AQ17" s="3" t="s">
        <v>86</v>
      </c>
      <c r="AR17" s="3" t="s">
        <v>83</v>
      </c>
      <c r="AS17" s="3" t="s">
        <v>83</v>
      </c>
      <c r="AT17" s="3" t="s">
        <v>83</v>
      </c>
      <c r="AU17" s="3" t="s">
        <v>83</v>
      </c>
      <c r="AV17" s="8">
        <v>0.09</v>
      </c>
      <c r="AW17" s="8">
        <v>0.11</v>
      </c>
      <c r="AX17" s="8">
        <v>0.15</v>
      </c>
      <c r="AY17" s="8">
        <v>0.32</v>
      </c>
      <c r="AZ17" s="2"/>
    </row>
    <row r="18" spans="4:52" x14ac:dyDescent="0.2">
      <c r="D18" s="1" t="s">
        <v>587</v>
      </c>
      <c r="E18" s="3" t="s">
        <v>76</v>
      </c>
      <c r="F18" s="3" t="s">
        <v>88</v>
      </c>
      <c r="G18" s="3" t="s">
        <v>130</v>
      </c>
      <c r="H18" s="2"/>
      <c r="I18" s="2"/>
      <c r="J18" s="2"/>
      <c r="K18" s="3" t="s">
        <v>90</v>
      </c>
      <c r="L18" s="3" t="s">
        <v>80</v>
      </c>
      <c r="M18" s="6">
        <v>0.81180555555555556</v>
      </c>
      <c r="N18" s="3" t="s">
        <v>3071</v>
      </c>
      <c r="O18" s="2"/>
      <c r="P18" s="3" t="s">
        <v>720</v>
      </c>
      <c r="Q18" s="3" t="s">
        <v>408</v>
      </c>
      <c r="R18" s="3" t="s">
        <v>630</v>
      </c>
      <c r="S18" s="3" t="s">
        <v>617</v>
      </c>
      <c r="T18" s="3" t="s">
        <v>186</v>
      </c>
      <c r="U18" s="3" t="s">
        <v>158</v>
      </c>
      <c r="V18" s="3">
        <f>-(0.01 %)</f>
        <v>-1E-4</v>
      </c>
      <c r="W18" s="3" t="s">
        <v>3072</v>
      </c>
      <c r="X18" s="3" t="s">
        <v>2890</v>
      </c>
      <c r="Y18" s="3" t="s">
        <v>83</v>
      </c>
      <c r="Z18" s="3" t="s">
        <v>630</v>
      </c>
      <c r="AA18" s="3" t="s">
        <v>747</v>
      </c>
      <c r="AB18" s="3" t="s">
        <v>186</v>
      </c>
      <c r="AC18" s="3" t="s">
        <v>216</v>
      </c>
      <c r="AD18" s="3">
        <f>-(0.06 %)</f>
        <v>-5.9999999999999995E-4</v>
      </c>
      <c r="AE18" s="3" t="s">
        <v>3073</v>
      </c>
      <c r="AF18" s="3" t="s">
        <v>117</v>
      </c>
      <c r="AG18" s="3" t="s">
        <v>83</v>
      </c>
      <c r="AH18" s="3" t="s">
        <v>118</v>
      </c>
      <c r="AI18" s="3" t="s">
        <v>83</v>
      </c>
      <c r="AJ18" s="3" t="s">
        <v>83</v>
      </c>
      <c r="AK18" s="3" t="s">
        <v>83</v>
      </c>
      <c r="AL18" s="3" t="s">
        <v>83</v>
      </c>
      <c r="AM18" s="3" t="s">
        <v>83</v>
      </c>
      <c r="AN18" s="3" t="s">
        <v>83</v>
      </c>
      <c r="AO18" s="3" t="s">
        <v>83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83</v>
      </c>
      <c r="AU18" s="3" t="s">
        <v>83</v>
      </c>
      <c r="AV18" s="8">
        <v>0.02</v>
      </c>
      <c r="AW18" s="8">
        <v>0.02</v>
      </c>
      <c r="AX18" s="8">
        <v>0.05</v>
      </c>
      <c r="AY18" s="8">
        <v>0.5</v>
      </c>
      <c r="AZ18" s="2"/>
    </row>
    <row r="19" spans="4:52" x14ac:dyDescent="0.2">
      <c r="D19" s="1" t="s">
        <v>673</v>
      </c>
      <c r="E19" s="3" t="s">
        <v>76</v>
      </c>
      <c r="F19" s="3" t="s">
        <v>674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0.8125</v>
      </c>
      <c r="N19" s="3" t="s">
        <v>3074</v>
      </c>
      <c r="O19" s="2"/>
      <c r="P19" s="3" t="s">
        <v>720</v>
      </c>
      <c r="Q19" s="3" t="s">
        <v>83</v>
      </c>
      <c r="R19" s="3" t="s">
        <v>426</v>
      </c>
      <c r="S19" s="3" t="s">
        <v>83</v>
      </c>
      <c r="T19" s="3" t="s">
        <v>186</v>
      </c>
      <c r="U19" s="3" t="s">
        <v>83</v>
      </c>
      <c r="V19" s="3">
        <f>-(0.11 %)</f>
        <v>-1.1000000000000001E-3</v>
      </c>
      <c r="W19" s="3" t="s">
        <v>86</v>
      </c>
      <c r="X19" s="3" t="s">
        <v>3075</v>
      </c>
      <c r="Y19" s="3" t="s">
        <v>83</v>
      </c>
      <c r="Z19" s="3" t="s">
        <v>426</v>
      </c>
      <c r="AA19" s="3" t="s">
        <v>83</v>
      </c>
      <c r="AB19" s="3" t="s">
        <v>186</v>
      </c>
      <c r="AC19" s="3" t="s">
        <v>83</v>
      </c>
      <c r="AD19" s="3">
        <f>-(0.11 %)</f>
        <v>-1.1000000000000001E-3</v>
      </c>
      <c r="AE19" s="3" t="s">
        <v>86</v>
      </c>
      <c r="AF19" s="3" t="s">
        <v>101</v>
      </c>
      <c r="AG19" s="3" t="s">
        <v>83</v>
      </c>
      <c r="AH19" s="3" t="s">
        <v>118</v>
      </c>
      <c r="AI19" s="3" t="s">
        <v>83</v>
      </c>
      <c r="AJ19" s="3" t="s">
        <v>83</v>
      </c>
      <c r="AK19" s="3" t="s">
        <v>83</v>
      </c>
      <c r="AL19" s="3" t="s">
        <v>83</v>
      </c>
      <c r="AM19" s="3" t="s">
        <v>83</v>
      </c>
      <c r="AN19" s="3" t="s">
        <v>83</v>
      </c>
      <c r="AO19" s="3" t="s">
        <v>83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</v>
      </c>
      <c r="AW19" s="8">
        <v>0.01</v>
      </c>
      <c r="AX19" s="8">
        <v>0.02</v>
      </c>
      <c r="AY19" s="8">
        <v>0.21</v>
      </c>
      <c r="AZ19" s="2"/>
    </row>
    <row r="20" spans="4:52" x14ac:dyDescent="0.2">
      <c r="D20" s="1" t="s">
        <v>3076</v>
      </c>
      <c r="E20" s="3" t="s">
        <v>76</v>
      </c>
      <c r="F20" s="3" t="s">
        <v>1949</v>
      </c>
      <c r="G20" s="3" t="s">
        <v>89</v>
      </c>
      <c r="H20" s="2"/>
      <c r="I20" s="2"/>
      <c r="J20" s="2"/>
      <c r="K20" s="3" t="s">
        <v>90</v>
      </c>
      <c r="L20" s="3" t="s">
        <v>161</v>
      </c>
      <c r="M20" s="6">
        <v>0.8125</v>
      </c>
      <c r="N20" s="3" t="s">
        <v>3077</v>
      </c>
      <c r="O20" s="2"/>
      <c r="P20" s="3" t="s">
        <v>481</v>
      </c>
      <c r="Q20" s="3" t="s">
        <v>1013</v>
      </c>
      <c r="R20" s="3" t="s">
        <v>431</v>
      </c>
      <c r="S20" s="3" t="s">
        <v>818</v>
      </c>
      <c r="T20" s="3" t="s">
        <v>112</v>
      </c>
      <c r="U20" s="3" t="s">
        <v>132</v>
      </c>
      <c r="V20" s="3" t="s">
        <v>3078</v>
      </c>
      <c r="W20" s="3" t="s">
        <v>3079</v>
      </c>
      <c r="X20" s="3" t="s">
        <v>3080</v>
      </c>
      <c r="Y20" s="3" t="s">
        <v>83</v>
      </c>
      <c r="Z20" s="3" t="s">
        <v>260</v>
      </c>
      <c r="AA20" s="3" t="s">
        <v>83</v>
      </c>
      <c r="AB20" s="3" t="s">
        <v>529</v>
      </c>
      <c r="AC20" s="3" t="s">
        <v>83</v>
      </c>
      <c r="AD20" s="3" t="s">
        <v>86</v>
      </c>
      <c r="AE20" s="3" t="s">
        <v>86</v>
      </c>
      <c r="AF20" s="3" t="s">
        <v>290</v>
      </c>
      <c r="AG20" s="3" t="s">
        <v>83</v>
      </c>
      <c r="AH20" s="3" t="s">
        <v>314</v>
      </c>
      <c r="AI20" s="3" t="s">
        <v>83</v>
      </c>
      <c r="AJ20" s="3" t="s">
        <v>83</v>
      </c>
      <c r="AK20" s="3" t="s">
        <v>83</v>
      </c>
      <c r="AL20" s="3" t="s">
        <v>83</v>
      </c>
      <c r="AM20" s="3" t="s">
        <v>83</v>
      </c>
      <c r="AN20" s="3" t="s">
        <v>83</v>
      </c>
      <c r="AO20" s="3" t="s">
        <v>83</v>
      </c>
      <c r="AP20" s="3" t="s">
        <v>86</v>
      </c>
      <c r="AQ20" s="3" t="s">
        <v>86</v>
      </c>
      <c r="AR20" s="3" t="s">
        <v>83</v>
      </c>
      <c r="AS20" s="3" t="s">
        <v>83</v>
      </c>
      <c r="AT20" s="3" t="s">
        <v>83</v>
      </c>
      <c r="AU20" s="3" t="s">
        <v>83</v>
      </c>
      <c r="AV20" s="8">
        <v>0.02</v>
      </c>
      <c r="AW20" s="8">
        <v>0.02</v>
      </c>
      <c r="AX20" s="8">
        <v>0.04</v>
      </c>
      <c r="AY20" s="8">
        <v>0.11</v>
      </c>
      <c r="AZ20" s="2"/>
    </row>
    <row r="21" spans="4:52" x14ac:dyDescent="0.2">
      <c r="D21" s="1" t="s">
        <v>3081</v>
      </c>
      <c r="E21" s="3" t="s">
        <v>76</v>
      </c>
      <c r="F21" s="3" t="s">
        <v>173</v>
      </c>
      <c r="G21" s="3" t="s">
        <v>468</v>
      </c>
      <c r="H21" s="2"/>
      <c r="I21" s="2"/>
      <c r="J21" s="2"/>
      <c r="K21" s="3" t="s">
        <v>1033</v>
      </c>
      <c r="L21" s="3" t="s">
        <v>161</v>
      </c>
      <c r="M21" s="6">
        <v>0.81458333333333333</v>
      </c>
      <c r="N21" s="3" t="s">
        <v>3082</v>
      </c>
      <c r="O21" s="2"/>
      <c r="P21" s="3" t="s">
        <v>83</v>
      </c>
      <c r="Q21" s="3" t="s">
        <v>83</v>
      </c>
      <c r="R21" s="3" t="s">
        <v>83</v>
      </c>
      <c r="S21" s="3" t="s">
        <v>83</v>
      </c>
      <c r="T21" s="3" t="s">
        <v>83</v>
      </c>
      <c r="U21" s="3" t="s">
        <v>83</v>
      </c>
      <c r="V21" s="3" t="s">
        <v>86</v>
      </c>
      <c r="W21" s="3" t="s">
        <v>86</v>
      </c>
      <c r="X21" s="3" t="s">
        <v>1253</v>
      </c>
      <c r="Y21" s="3" t="s">
        <v>83</v>
      </c>
      <c r="Z21" s="3" t="s">
        <v>83</v>
      </c>
      <c r="AA21" s="3" t="s">
        <v>83</v>
      </c>
      <c r="AB21" s="3" t="s">
        <v>186</v>
      </c>
      <c r="AC21" s="3" t="s">
        <v>83</v>
      </c>
      <c r="AD21" s="3" t="s">
        <v>86</v>
      </c>
      <c r="AE21" s="3" t="s">
        <v>86</v>
      </c>
      <c r="AF21" s="3" t="s">
        <v>83</v>
      </c>
      <c r="AG21" s="3" t="s">
        <v>83</v>
      </c>
      <c r="AH21" s="3" t="s">
        <v>83</v>
      </c>
      <c r="AI21" s="3" t="s">
        <v>83</v>
      </c>
      <c r="AJ21" s="3" t="s">
        <v>83</v>
      </c>
      <c r="AK21" s="3" t="s">
        <v>83</v>
      </c>
      <c r="AL21" s="3" t="s">
        <v>83</v>
      </c>
      <c r="AM21" s="3" t="s">
        <v>83</v>
      </c>
      <c r="AN21" s="3" t="s">
        <v>83</v>
      </c>
      <c r="AO21" s="3" t="s">
        <v>83</v>
      </c>
      <c r="AP21" s="3" t="s">
        <v>86</v>
      </c>
      <c r="AQ21" s="3" t="s">
        <v>86</v>
      </c>
      <c r="AR21" s="3" t="s">
        <v>83</v>
      </c>
      <c r="AS21" s="3" t="s">
        <v>83</v>
      </c>
      <c r="AT21" s="3" t="s">
        <v>83</v>
      </c>
      <c r="AU21" s="3" t="s">
        <v>83</v>
      </c>
      <c r="AV21" s="8">
        <v>0</v>
      </c>
      <c r="AW21" s="8">
        <v>0</v>
      </c>
      <c r="AX21" s="8">
        <v>0</v>
      </c>
      <c r="AY21" s="8">
        <v>0</v>
      </c>
      <c r="AZ21" s="2"/>
    </row>
    <row r="22" spans="4:52" x14ac:dyDescent="0.2">
      <c r="D22" s="1" t="s">
        <v>3083</v>
      </c>
      <c r="E22" s="3" t="s">
        <v>76</v>
      </c>
      <c r="F22" s="3" t="s">
        <v>218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0.81458333333333333</v>
      </c>
      <c r="N22" s="3" t="s">
        <v>3084</v>
      </c>
      <c r="O22" s="2"/>
      <c r="P22" s="3" t="s">
        <v>181</v>
      </c>
      <c r="Q22" s="3" t="s">
        <v>1377</v>
      </c>
      <c r="R22" s="3" t="s">
        <v>149</v>
      </c>
      <c r="S22" s="3" t="s">
        <v>617</v>
      </c>
      <c r="T22" s="3" t="s">
        <v>1026</v>
      </c>
      <c r="U22" s="3" t="s">
        <v>135</v>
      </c>
      <c r="V22" s="3">
        <f>-(0.16 %)</f>
        <v>-1.6000000000000001E-3</v>
      </c>
      <c r="W22" s="3" t="s">
        <v>86</v>
      </c>
      <c r="X22" s="3" t="s">
        <v>3085</v>
      </c>
      <c r="Y22" s="3" t="s">
        <v>83</v>
      </c>
      <c r="Z22" s="3" t="s">
        <v>818</v>
      </c>
      <c r="AA22" s="3" t="s">
        <v>83</v>
      </c>
      <c r="AB22" s="3" t="s">
        <v>1026</v>
      </c>
      <c r="AC22" s="3" t="s">
        <v>83</v>
      </c>
      <c r="AD22" s="3">
        <f>-(0.16 %)</f>
        <v>-1.6000000000000001E-3</v>
      </c>
      <c r="AE22" s="3" t="s">
        <v>86</v>
      </c>
      <c r="AF22" s="3" t="s">
        <v>2578</v>
      </c>
      <c r="AG22" s="3" t="s">
        <v>83</v>
      </c>
      <c r="AH22" s="3" t="s">
        <v>497</v>
      </c>
      <c r="AI22" s="3" t="s">
        <v>83</v>
      </c>
      <c r="AJ22" s="3" t="s">
        <v>83</v>
      </c>
      <c r="AK22" s="3" t="s">
        <v>83</v>
      </c>
      <c r="AL22" s="3" t="s">
        <v>83</v>
      </c>
      <c r="AM22" s="3" t="s">
        <v>83</v>
      </c>
      <c r="AN22" s="3" t="s">
        <v>83</v>
      </c>
      <c r="AO22" s="3" t="s">
        <v>83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83</v>
      </c>
      <c r="AU22" s="3" t="s">
        <v>83</v>
      </c>
      <c r="AV22" s="8">
        <v>0.1</v>
      </c>
      <c r="AW22" s="8">
        <v>0.11</v>
      </c>
      <c r="AX22" s="8">
        <v>0.12</v>
      </c>
      <c r="AY22" s="8">
        <v>0.13</v>
      </c>
      <c r="AZ22" s="2"/>
    </row>
    <row r="23" spans="4:52" x14ac:dyDescent="0.2">
      <c r="D23" s="1" t="s">
        <v>3086</v>
      </c>
      <c r="E23" s="3" t="s">
        <v>76</v>
      </c>
      <c r="F23" s="3" t="s">
        <v>218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0.81527777777777777</v>
      </c>
      <c r="N23" s="3" t="s">
        <v>3087</v>
      </c>
      <c r="O23" s="2"/>
      <c r="P23" s="3" t="s">
        <v>1545</v>
      </c>
      <c r="Q23" s="3" t="s">
        <v>1206</v>
      </c>
      <c r="R23" s="3" t="s">
        <v>498</v>
      </c>
      <c r="S23" s="3" t="s">
        <v>694</v>
      </c>
      <c r="T23" s="3" t="s">
        <v>146</v>
      </c>
      <c r="U23" s="3" t="s">
        <v>135</v>
      </c>
      <c r="V23" s="3" t="s">
        <v>86</v>
      </c>
      <c r="W23" s="3">
        <f>-(0.03 %)</f>
        <v>-2.9999999999999997E-4</v>
      </c>
      <c r="X23" s="3" t="s">
        <v>3088</v>
      </c>
      <c r="Y23" s="3" t="s">
        <v>3089</v>
      </c>
      <c r="Z23" s="3" t="s">
        <v>85</v>
      </c>
      <c r="AA23" s="3" t="s">
        <v>759</v>
      </c>
      <c r="AB23" s="3" t="s">
        <v>146</v>
      </c>
      <c r="AC23" s="3" t="s">
        <v>158</v>
      </c>
      <c r="AD23" s="3" t="s">
        <v>86</v>
      </c>
      <c r="AE23" s="3">
        <f>-(0.06 %)</f>
        <v>-5.9999999999999995E-4</v>
      </c>
      <c r="AF23" s="3" t="s">
        <v>290</v>
      </c>
      <c r="AG23" s="3" t="s">
        <v>154</v>
      </c>
      <c r="AH23" s="3" t="s">
        <v>432</v>
      </c>
      <c r="AI23" s="3" t="s">
        <v>314</v>
      </c>
      <c r="AJ23" s="3" t="s">
        <v>83</v>
      </c>
      <c r="AK23" s="3" t="s">
        <v>83</v>
      </c>
      <c r="AL23" s="3" t="s">
        <v>83</v>
      </c>
      <c r="AM23" s="3" t="s">
        <v>83</v>
      </c>
      <c r="AN23" s="3" t="s">
        <v>83</v>
      </c>
      <c r="AO23" s="3" t="s">
        <v>83</v>
      </c>
      <c r="AP23" s="3" t="s">
        <v>86</v>
      </c>
      <c r="AQ23" s="3" t="s">
        <v>86</v>
      </c>
      <c r="AR23" s="3" t="s">
        <v>83</v>
      </c>
      <c r="AS23" s="3" t="s">
        <v>83</v>
      </c>
      <c r="AT23" s="3" t="s">
        <v>83</v>
      </c>
      <c r="AU23" s="3" t="s">
        <v>83</v>
      </c>
      <c r="AV23" s="8">
        <v>0.12</v>
      </c>
      <c r="AW23" s="8">
        <v>0.13</v>
      </c>
      <c r="AX23" s="8">
        <v>0.14000000000000001</v>
      </c>
      <c r="AY23" s="8">
        <v>0.15</v>
      </c>
      <c r="AZ23" s="2"/>
    </row>
    <row r="24" spans="4:52" x14ac:dyDescent="0.2">
      <c r="D24" s="1" t="s">
        <v>3090</v>
      </c>
      <c r="E24" s="3" t="s">
        <v>76</v>
      </c>
      <c r="F24" s="3" t="s">
        <v>3091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0.81527777777777777</v>
      </c>
      <c r="N24" s="3" t="s">
        <v>3092</v>
      </c>
      <c r="O24" s="2"/>
      <c r="P24" s="3" t="s">
        <v>481</v>
      </c>
      <c r="Q24" s="3" t="s">
        <v>1275</v>
      </c>
      <c r="R24" s="3" t="s">
        <v>1299</v>
      </c>
      <c r="S24" s="3" t="s">
        <v>1289</v>
      </c>
      <c r="T24" s="3" t="s">
        <v>186</v>
      </c>
      <c r="U24" s="3" t="s">
        <v>186</v>
      </c>
      <c r="V24" s="3">
        <f>-(0.01 %)</f>
        <v>-1E-4</v>
      </c>
      <c r="W24" s="3" t="s">
        <v>86</v>
      </c>
      <c r="X24" s="3" t="s">
        <v>3093</v>
      </c>
      <c r="Y24" s="3" t="s">
        <v>83</v>
      </c>
      <c r="Z24" s="3" t="s">
        <v>2768</v>
      </c>
      <c r="AA24" s="3" t="s">
        <v>1128</v>
      </c>
      <c r="AB24" s="3" t="s">
        <v>186</v>
      </c>
      <c r="AC24" s="3" t="s">
        <v>392</v>
      </c>
      <c r="AD24" s="3" t="s">
        <v>86</v>
      </c>
      <c r="AE24" s="3" t="s">
        <v>86</v>
      </c>
      <c r="AF24" s="3" t="s">
        <v>290</v>
      </c>
      <c r="AG24" s="3" t="s">
        <v>83</v>
      </c>
      <c r="AH24" s="3" t="s">
        <v>432</v>
      </c>
      <c r="AI24" s="3" t="s">
        <v>83</v>
      </c>
      <c r="AJ24" s="3" t="s">
        <v>83</v>
      </c>
      <c r="AK24" s="3" t="s">
        <v>83</v>
      </c>
      <c r="AL24" s="3" t="s">
        <v>83</v>
      </c>
      <c r="AM24" s="3" t="s">
        <v>83</v>
      </c>
      <c r="AN24" s="3" t="s">
        <v>83</v>
      </c>
      <c r="AO24" s="3" t="s">
        <v>83</v>
      </c>
      <c r="AP24" s="3" t="s">
        <v>86</v>
      </c>
      <c r="AQ24" s="3" t="s">
        <v>86</v>
      </c>
      <c r="AR24" s="3" t="s">
        <v>83</v>
      </c>
      <c r="AS24" s="3" t="s">
        <v>83</v>
      </c>
      <c r="AT24" s="3" t="s">
        <v>83</v>
      </c>
      <c r="AU24" s="3" t="s">
        <v>83</v>
      </c>
      <c r="AV24" s="8">
        <v>0.01</v>
      </c>
      <c r="AW24" s="8">
        <v>0.02</v>
      </c>
      <c r="AX24" s="8">
        <v>0.05</v>
      </c>
      <c r="AY24" s="8">
        <v>7.0000000000000007E-2</v>
      </c>
      <c r="AZ24" s="2"/>
    </row>
    <row r="25" spans="4:52" x14ac:dyDescent="0.2">
      <c r="D25" s="1" t="s">
        <v>3094</v>
      </c>
      <c r="E25" s="3" t="s">
        <v>76</v>
      </c>
      <c r="F25" s="3" t="s">
        <v>3095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0.81666666666666676</v>
      </c>
      <c r="N25" s="3" t="s">
        <v>3096</v>
      </c>
      <c r="O25" s="2"/>
      <c r="P25" s="3" t="s">
        <v>1700</v>
      </c>
      <c r="Q25" s="3" t="s">
        <v>268</v>
      </c>
      <c r="R25" s="3" t="s">
        <v>558</v>
      </c>
      <c r="S25" s="3" t="s">
        <v>178</v>
      </c>
      <c r="T25" s="3" t="s">
        <v>179</v>
      </c>
      <c r="U25" s="3" t="s">
        <v>121</v>
      </c>
      <c r="V25" s="3" t="s">
        <v>86</v>
      </c>
      <c r="W25" s="3" t="s">
        <v>86</v>
      </c>
      <c r="X25" s="3" t="s">
        <v>925</v>
      </c>
      <c r="Y25" s="3" t="s">
        <v>1522</v>
      </c>
      <c r="Z25" s="3" t="s">
        <v>185</v>
      </c>
      <c r="AA25" s="3" t="s">
        <v>558</v>
      </c>
      <c r="AB25" s="3" t="s">
        <v>179</v>
      </c>
      <c r="AC25" s="3" t="s">
        <v>115</v>
      </c>
      <c r="AD25" s="3" t="s">
        <v>86</v>
      </c>
      <c r="AE25" s="3" t="s">
        <v>86</v>
      </c>
      <c r="AF25" s="3" t="s">
        <v>1225</v>
      </c>
      <c r="AG25" s="3" t="s">
        <v>83</v>
      </c>
      <c r="AH25" s="3" t="s">
        <v>155</v>
      </c>
      <c r="AI25" s="3" t="s">
        <v>314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0.03</v>
      </c>
      <c r="AW25" s="8">
        <v>0.04</v>
      </c>
      <c r="AX25" s="8">
        <v>0.06</v>
      </c>
      <c r="AY25" s="8">
        <v>0.18</v>
      </c>
      <c r="AZ25" s="2"/>
    </row>
    <row r="26" spans="4:52" x14ac:dyDescent="0.2">
      <c r="D26" s="1" t="s">
        <v>641</v>
      </c>
      <c r="E26" s="3" t="s">
        <v>76</v>
      </c>
      <c r="F26" s="3" t="s">
        <v>88</v>
      </c>
      <c r="G26" s="3" t="s">
        <v>468</v>
      </c>
      <c r="H26" s="2"/>
      <c r="I26" s="2"/>
      <c r="J26" s="2"/>
      <c r="K26" s="3" t="s">
        <v>79</v>
      </c>
      <c r="L26" s="2"/>
      <c r="M26" s="6">
        <v>0.81666666666666676</v>
      </c>
      <c r="N26" s="3" t="s">
        <v>3097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4:52" x14ac:dyDescent="0.2">
      <c r="D27" s="1" t="s">
        <v>3100</v>
      </c>
      <c r="E27" s="3" t="s">
        <v>76</v>
      </c>
      <c r="F27" s="3" t="s">
        <v>3101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0.81805555555555554</v>
      </c>
      <c r="N27" s="3" t="s">
        <v>3102</v>
      </c>
      <c r="O27" s="2"/>
      <c r="P27" s="3" t="s">
        <v>720</v>
      </c>
      <c r="Q27" s="3" t="s">
        <v>615</v>
      </c>
      <c r="R27" s="3" t="s">
        <v>759</v>
      </c>
      <c r="S27" s="3" t="s">
        <v>353</v>
      </c>
      <c r="T27" s="3" t="s">
        <v>186</v>
      </c>
      <c r="U27" s="3" t="s">
        <v>133</v>
      </c>
      <c r="V27" s="3" t="s">
        <v>2141</v>
      </c>
      <c r="W27" s="3" t="s">
        <v>86</v>
      </c>
      <c r="X27" s="3" t="s">
        <v>2060</v>
      </c>
      <c r="Y27" s="3" t="s">
        <v>83</v>
      </c>
      <c r="Z27" s="3" t="s">
        <v>759</v>
      </c>
      <c r="AA27" s="3" t="s">
        <v>83</v>
      </c>
      <c r="AB27" s="3" t="s">
        <v>186</v>
      </c>
      <c r="AC27" s="3" t="s">
        <v>83</v>
      </c>
      <c r="AD27" s="3" t="s">
        <v>1849</v>
      </c>
      <c r="AE27" s="3" t="s">
        <v>86</v>
      </c>
      <c r="AF27" s="3" t="s">
        <v>83</v>
      </c>
      <c r="AG27" s="3" t="s">
        <v>83</v>
      </c>
      <c r="AH27" s="3" t="s">
        <v>314</v>
      </c>
      <c r="AI27" s="3" t="s">
        <v>83</v>
      </c>
      <c r="AJ27" s="3" t="s">
        <v>83</v>
      </c>
      <c r="AK27" s="3" t="s">
        <v>83</v>
      </c>
      <c r="AL27" s="3" t="s">
        <v>83</v>
      </c>
      <c r="AM27" s="3" t="s">
        <v>83</v>
      </c>
      <c r="AN27" s="3" t="s">
        <v>83</v>
      </c>
      <c r="AO27" s="3" t="s">
        <v>83</v>
      </c>
      <c r="AP27" s="3" t="s">
        <v>86</v>
      </c>
      <c r="AQ27" s="3" t="s">
        <v>86</v>
      </c>
      <c r="AR27" s="3" t="s">
        <v>83</v>
      </c>
      <c r="AS27" s="3" t="s">
        <v>83</v>
      </c>
      <c r="AT27" s="3" t="s">
        <v>83</v>
      </c>
      <c r="AU27" s="3" t="s">
        <v>83</v>
      </c>
      <c r="AV27" s="8">
        <v>0.32</v>
      </c>
      <c r="AW27" s="8">
        <v>0.36</v>
      </c>
      <c r="AX27" s="8">
        <v>0.42</v>
      </c>
      <c r="AY27" s="8">
        <v>0.42</v>
      </c>
      <c r="AZ27" s="2"/>
    </row>
    <row r="28" spans="4:52" x14ac:dyDescent="0.2">
      <c r="D28" s="1" t="s">
        <v>3103</v>
      </c>
      <c r="E28" s="3" t="s">
        <v>76</v>
      </c>
      <c r="F28" s="3" t="s">
        <v>718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0.81874999999999998</v>
      </c>
      <c r="N28" s="3" t="s">
        <v>3104</v>
      </c>
      <c r="O28" s="2"/>
      <c r="P28" s="3" t="s">
        <v>720</v>
      </c>
      <c r="Q28" s="3" t="s">
        <v>83</v>
      </c>
      <c r="R28" s="3" t="s">
        <v>285</v>
      </c>
      <c r="S28" s="3" t="s">
        <v>83</v>
      </c>
      <c r="T28" s="3" t="s">
        <v>186</v>
      </c>
      <c r="U28" s="3" t="s">
        <v>83</v>
      </c>
      <c r="V28" s="3" t="s">
        <v>86</v>
      </c>
      <c r="W28" s="3" t="s">
        <v>86</v>
      </c>
      <c r="X28" s="3" t="s">
        <v>1418</v>
      </c>
      <c r="Y28" s="3" t="s">
        <v>83</v>
      </c>
      <c r="Z28" s="3" t="s">
        <v>285</v>
      </c>
      <c r="AA28" s="3" t="s">
        <v>83</v>
      </c>
      <c r="AB28" s="3" t="s">
        <v>186</v>
      </c>
      <c r="AC28" s="3" t="s">
        <v>83</v>
      </c>
      <c r="AD28" s="3" t="s">
        <v>86</v>
      </c>
      <c r="AE28" s="3" t="s">
        <v>86</v>
      </c>
      <c r="AF28" s="3" t="s">
        <v>136</v>
      </c>
      <c r="AG28" s="3" t="s">
        <v>83</v>
      </c>
      <c r="AH28" s="3" t="s">
        <v>83</v>
      </c>
      <c r="AI28" s="3" t="s">
        <v>83</v>
      </c>
      <c r="AJ28" s="3" t="s">
        <v>83</v>
      </c>
      <c r="AK28" s="3" t="s">
        <v>83</v>
      </c>
      <c r="AL28" s="3" t="s">
        <v>83</v>
      </c>
      <c r="AM28" s="3" t="s">
        <v>83</v>
      </c>
      <c r="AN28" s="3" t="s">
        <v>83</v>
      </c>
      <c r="AO28" s="3" t="s">
        <v>83</v>
      </c>
      <c r="AP28" s="3" t="s">
        <v>86</v>
      </c>
      <c r="AQ28" s="3" t="s">
        <v>86</v>
      </c>
      <c r="AR28" s="3" t="s">
        <v>83</v>
      </c>
      <c r="AS28" s="3" t="s">
        <v>83</v>
      </c>
      <c r="AT28" s="3" t="s">
        <v>83</v>
      </c>
      <c r="AU28" s="3" t="s">
        <v>83</v>
      </c>
      <c r="AV28" s="8">
        <v>0.08</v>
      </c>
      <c r="AW28" s="8">
        <v>0.11</v>
      </c>
      <c r="AX28" s="8">
        <v>0.14000000000000001</v>
      </c>
      <c r="AY28" s="8">
        <v>0.25</v>
      </c>
      <c r="AZ28" s="2"/>
    </row>
    <row r="29" spans="4:52" x14ac:dyDescent="0.2">
      <c r="D29" s="1" t="s">
        <v>3105</v>
      </c>
      <c r="E29" s="3" t="s">
        <v>76</v>
      </c>
      <c r="F29" s="3" t="s">
        <v>3106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0.81874999999999998</v>
      </c>
      <c r="N29" s="3" t="s">
        <v>3107</v>
      </c>
      <c r="O29" s="2"/>
      <c r="P29" s="3" t="s">
        <v>286</v>
      </c>
      <c r="Q29" s="3" t="s">
        <v>83</v>
      </c>
      <c r="R29" s="3" t="s">
        <v>192</v>
      </c>
      <c r="S29" s="3" t="s">
        <v>83</v>
      </c>
      <c r="T29" s="3" t="s">
        <v>194</v>
      </c>
      <c r="U29" s="3" t="s">
        <v>83</v>
      </c>
      <c r="V29" s="3" t="s">
        <v>86</v>
      </c>
      <c r="W29" s="3" t="s">
        <v>86</v>
      </c>
      <c r="X29" s="3" t="s">
        <v>3108</v>
      </c>
      <c r="Y29" s="3" t="s">
        <v>83</v>
      </c>
      <c r="Z29" s="3" t="s">
        <v>388</v>
      </c>
      <c r="AA29" s="3" t="s">
        <v>83</v>
      </c>
      <c r="AB29" s="3" t="s">
        <v>179</v>
      </c>
      <c r="AC29" s="3" t="s">
        <v>83</v>
      </c>
      <c r="AD29" s="3" t="s">
        <v>86</v>
      </c>
      <c r="AE29" s="3" t="s">
        <v>86</v>
      </c>
      <c r="AF29" s="3" t="s">
        <v>154</v>
      </c>
      <c r="AG29" s="3" t="s">
        <v>83</v>
      </c>
      <c r="AH29" s="3" t="s">
        <v>393</v>
      </c>
      <c r="AI29" s="3" t="s">
        <v>83</v>
      </c>
      <c r="AJ29" s="3" t="s">
        <v>83</v>
      </c>
      <c r="AK29" s="3" t="s">
        <v>83</v>
      </c>
      <c r="AL29" s="3" t="s">
        <v>83</v>
      </c>
      <c r="AM29" s="3" t="s">
        <v>83</v>
      </c>
      <c r="AN29" s="3" t="s">
        <v>83</v>
      </c>
      <c r="AO29" s="3" t="s">
        <v>83</v>
      </c>
      <c r="AP29" s="3" t="s">
        <v>86</v>
      </c>
      <c r="AQ29" s="3" t="s">
        <v>86</v>
      </c>
      <c r="AR29" s="3" t="s">
        <v>83</v>
      </c>
      <c r="AS29" s="3" t="s">
        <v>83</v>
      </c>
      <c r="AT29" s="3" t="s">
        <v>83</v>
      </c>
      <c r="AU29" s="3" t="s">
        <v>83</v>
      </c>
      <c r="AV29" s="8">
        <v>0.02</v>
      </c>
      <c r="AW29" s="8">
        <v>0.02</v>
      </c>
      <c r="AX29" s="8">
        <v>0.04</v>
      </c>
      <c r="AY29" s="8">
        <v>0.43</v>
      </c>
      <c r="AZ29" s="2"/>
    </row>
    <row r="30" spans="4:52" x14ac:dyDescent="0.2">
      <c r="D30" s="1" t="s">
        <v>1507</v>
      </c>
      <c r="E30" s="3" t="s">
        <v>76</v>
      </c>
      <c r="F30" s="3" t="s">
        <v>1570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0.82152777777777775</v>
      </c>
      <c r="N30" s="3" t="s">
        <v>3109</v>
      </c>
      <c r="O30" s="2"/>
      <c r="P30" s="3" t="s">
        <v>1394</v>
      </c>
      <c r="Q30" s="3" t="s">
        <v>301</v>
      </c>
      <c r="R30" s="3" t="s">
        <v>333</v>
      </c>
      <c r="S30" s="3" t="s">
        <v>373</v>
      </c>
      <c r="T30" s="3" t="s">
        <v>121</v>
      </c>
      <c r="U30" s="3" t="s">
        <v>1026</v>
      </c>
      <c r="V30" s="3" t="s">
        <v>3110</v>
      </c>
      <c r="W30" s="3" t="s">
        <v>86</v>
      </c>
      <c r="X30" s="3" t="s">
        <v>3111</v>
      </c>
      <c r="Y30" s="3" t="s">
        <v>1028</v>
      </c>
      <c r="Z30" s="3" t="s">
        <v>431</v>
      </c>
      <c r="AA30" s="3" t="s">
        <v>383</v>
      </c>
      <c r="AB30" s="3" t="s">
        <v>121</v>
      </c>
      <c r="AC30" s="3" t="s">
        <v>132</v>
      </c>
      <c r="AD30" s="3" t="s">
        <v>3112</v>
      </c>
      <c r="AE30" s="3" t="s">
        <v>86</v>
      </c>
      <c r="AF30" s="3" t="s">
        <v>154</v>
      </c>
      <c r="AG30" s="3" t="s">
        <v>83</v>
      </c>
      <c r="AH30" s="3" t="s">
        <v>314</v>
      </c>
      <c r="AI30" s="3" t="s">
        <v>83</v>
      </c>
      <c r="AJ30" s="3" t="s">
        <v>83</v>
      </c>
      <c r="AK30" s="3" t="s">
        <v>83</v>
      </c>
      <c r="AL30" s="3" t="s">
        <v>83</v>
      </c>
      <c r="AM30" s="3" t="s">
        <v>83</v>
      </c>
      <c r="AN30" s="3" t="s">
        <v>83</v>
      </c>
      <c r="AO30" s="3" t="s">
        <v>83</v>
      </c>
      <c r="AP30" s="3" t="s">
        <v>86</v>
      </c>
      <c r="AQ30" s="3" t="s">
        <v>86</v>
      </c>
      <c r="AR30" s="3" t="s">
        <v>83</v>
      </c>
      <c r="AS30" s="3" t="s">
        <v>83</v>
      </c>
      <c r="AT30" s="3" t="s">
        <v>83</v>
      </c>
      <c r="AU30" s="3" t="s">
        <v>83</v>
      </c>
      <c r="AV30" s="8">
        <v>0.02</v>
      </c>
      <c r="AW30" s="8">
        <v>0.02</v>
      </c>
      <c r="AX30" s="8">
        <v>0.03</v>
      </c>
      <c r="AY30" s="8">
        <v>0.17</v>
      </c>
      <c r="AZ30" s="2"/>
    </row>
    <row r="31" spans="4:52" x14ac:dyDescent="0.2">
      <c r="D31" s="4" t="s">
        <v>618</v>
      </c>
      <c r="E31" s="3" t="s">
        <v>76</v>
      </c>
      <c r="F31" s="3" t="s">
        <v>1601</v>
      </c>
      <c r="G31" s="3" t="s">
        <v>78</v>
      </c>
      <c r="H31" s="2"/>
      <c r="I31" s="2"/>
      <c r="J31" s="2"/>
      <c r="K31" s="3" t="s">
        <v>79</v>
      </c>
      <c r="L31" s="3" t="s">
        <v>80</v>
      </c>
      <c r="M31" s="6">
        <v>0.82291666666666663</v>
      </c>
      <c r="N31" s="4" t="s">
        <v>3113</v>
      </c>
      <c r="O31" s="2"/>
      <c r="P31" s="3" t="s">
        <v>753</v>
      </c>
      <c r="Q31" s="3" t="s">
        <v>83</v>
      </c>
      <c r="R31" s="3" t="s">
        <v>376</v>
      </c>
      <c r="S31" s="3" t="s">
        <v>83</v>
      </c>
      <c r="T31" s="3" t="s">
        <v>1026</v>
      </c>
      <c r="U31" s="3" t="s">
        <v>83</v>
      </c>
      <c r="V31" s="3" t="s">
        <v>3114</v>
      </c>
      <c r="W31" s="3" t="s">
        <v>86</v>
      </c>
      <c r="X31" s="3" t="s">
        <v>2605</v>
      </c>
      <c r="Y31" s="3" t="s">
        <v>3115</v>
      </c>
      <c r="Z31" s="3" t="s">
        <v>343</v>
      </c>
      <c r="AA31" s="3" t="s">
        <v>3116</v>
      </c>
      <c r="AB31" s="3" t="s">
        <v>347</v>
      </c>
      <c r="AC31" s="3" t="s">
        <v>1395</v>
      </c>
      <c r="AD31" s="3">
        <f>-(0.7 %)</f>
        <v>-6.9999999999999993E-3</v>
      </c>
      <c r="AE31" s="3" t="s">
        <v>86</v>
      </c>
      <c r="AF31" s="3" t="s">
        <v>154</v>
      </c>
      <c r="AG31" s="3" t="s">
        <v>154</v>
      </c>
      <c r="AH31" s="3" t="s">
        <v>335</v>
      </c>
      <c r="AI31" s="3" t="s">
        <v>362</v>
      </c>
      <c r="AJ31" s="3" t="s">
        <v>83</v>
      </c>
      <c r="AK31" s="3" t="s">
        <v>83</v>
      </c>
      <c r="AL31" s="3" t="s">
        <v>83</v>
      </c>
      <c r="AM31" s="3" t="s">
        <v>83</v>
      </c>
      <c r="AN31" s="3" t="s">
        <v>83</v>
      </c>
      <c r="AO31" s="3" t="s">
        <v>83</v>
      </c>
      <c r="AP31" s="3" t="s">
        <v>86</v>
      </c>
      <c r="AQ31" s="3" t="s">
        <v>86</v>
      </c>
      <c r="AR31" s="3" t="s">
        <v>83</v>
      </c>
      <c r="AS31" s="3" t="s">
        <v>83</v>
      </c>
      <c r="AT31" s="3" t="s">
        <v>83</v>
      </c>
      <c r="AU31" s="3" t="s">
        <v>83</v>
      </c>
      <c r="AV31" s="8">
        <v>0</v>
      </c>
      <c r="AW31" s="8">
        <v>0.01</v>
      </c>
      <c r="AX31" s="8">
        <v>0.03</v>
      </c>
      <c r="AY31" s="8">
        <v>0.34</v>
      </c>
      <c r="AZ31" s="2"/>
    </row>
    <row r="32" spans="4:52" x14ac:dyDescent="0.2">
      <c r="D32" s="1" t="s">
        <v>1122</v>
      </c>
      <c r="E32" s="3" t="s">
        <v>76</v>
      </c>
      <c r="F32" s="3" t="s">
        <v>1123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0.82777777777777783</v>
      </c>
      <c r="N32" s="3" t="s">
        <v>3117</v>
      </c>
      <c r="O32" s="2"/>
      <c r="P32" s="3" t="s">
        <v>1522</v>
      </c>
      <c r="Q32" s="3" t="s">
        <v>679</v>
      </c>
      <c r="R32" s="3" t="s">
        <v>135</v>
      </c>
      <c r="S32" s="3" t="s">
        <v>490</v>
      </c>
      <c r="T32" s="3" t="s">
        <v>133</v>
      </c>
      <c r="U32" s="3" t="s">
        <v>158</v>
      </c>
      <c r="V32" s="3">
        <f>-(0.03 %)</f>
        <v>-2.9999999999999997E-4</v>
      </c>
      <c r="W32" s="3" t="s">
        <v>86</v>
      </c>
      <c r="X32" s="3" t="s">
        <v>1576</v>
      </c>
      <c r="Y32" s="3" t="s">
        <v>83</v>
      </c>
      <c r="Z32" s="3" t="s">
        <v>420</v>
      </c>
      <c r="AA32" s="3" t="s">
        <v>83</v>
      </c>
      <c r="AB32" s="3" t="s">
        <v>133</v>
      </c>
      <c r="AC32" s="3" t="s">
        <v>83</v>
      </c>
      <c r="AD32" s="3">
        <f>-(0.02 %)</f>
        <v>-2.0000000000000001E-4</v>
      </c>
      <c r="AE32" s="3" t="s">
        <v>86</v>
      </c>
      <c r="AF32" s="3" t="s">
        <v>290</v>
      </c>
      <c r="AG32" s="3" t="s">
        <v>83</v>
      </c>
      <c r="AH32" s="3" t="s">
        <v>314</v>
      </c>
      <c r="AI32" s="3" t="s">
        <v>83</v>
      </c>
      <c r="AJ32" s="3" t="s">
        <v>83</v>
      </c>
      <c r="AK32" s="3" t="s">
        <v>83</v>
      </c>
      <c r="AL32" s="3" t="s">
        <v>83</v>
      </c>
      <c r="AM32" s="3" t="s">
        <v>83</v>
      </c>
      <c r="AN32" s="3" t="s">
        <v>83</v>
      </c>
      <c r="AO32" s="3" t="s">
        <v>83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83</v>
      </c>
      <c r="AU32" s="3" t="s">
        <v>83</v>
      </c>
      <c r="AV32" s="8">
        <v>0.05</v>
      </c>
      <c r="AW32" s="8">
        <v>0.06</v>
      </c>
      <c r="AX32" s="8">
        <v>0.08</v>
      </c>
      <c r="AY32" s="8">
        <v>0.44</v>
      </c>
      <c r="AZ32" s="2"/>
    </row>
    <row r="33" spans="4:52" x14ac:dyDescent="0.2">
      <c r="D33" s="1" t="s">
        <v>2868</v>
      </c>
      <c r="E33" s="3" t="s">
        <v>76</v>
      </c>
      <c r="F33" s="3" t="s">
        <v>2869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0.82916666666666661</v>
      </c>
      <c r="N33" s="3" t="s">
        <v>3118</v>
      </c>
      <c r="O33" s="2"/>
      <c r="P33" s="3" t="s">
        <v>1522</v>
      </c>
      <c r="Q33" s="3" t="s">
        <v>261</v>
      </c>
      <c r="R33" s="3" t="s">
        <v>193</v>
      </c>
      <c r="S33" s="3" t="s">
        <v>387</v>
      </c>
      <c r="T33" s="3" t="s">
        <v>387</v>
      </c>
      <c r="U33" s="3" t="s">
        <v>356</v>
      </c>
      <c r="V33" s="3" t="s">
        <v>3119</v>
      </c>
      <c r="W33" s="3" t="s">
        <v>3120</v>
      </c>
      <c r="X33" s="3" t="s">
        <v>3121</v>
      </c>
      <c r="Y33" s="3" t="s">
        <v>83</v>
      </c>
      <c r="Z33" s="3" t="s">
        <v>295</v>
      </c>
      <c r="AA33" s="3" t="s">
        <v>83</v>
      </c>
      <c r="AB33" s="3" t="s">
        <v>446</v>
      </c>
      <c r="AC33" s="3" t="s">
        <v>83</v>
      </c>
      <c r="AD33" s="3" t="s">
        <v>3122</v>
      </c>
      <c r="AE33" s="3" t="s">
        <v>86</v>
      </c>
      <c r="AF33" s="3" t="s">
        <v>117</v>
      </c>
      <c r="AG33" s="3" t="s">
        <v>83</v>
      </c>
      <c r="AH33" s="3" t="s">
        <v>313</v>
      </c>
      <c r="AI33" s="3" t="s">
        <v>83</v>
      </c>
      <c r="AJ33" s="3" t="s">
        <v>83</v>
      </c>
      <c r="AK33" s="3" t="s">
        <v>83</v>
      </c>
      <c r="AL33" s="3" t="s">
        <v>83</v>
      </c>
      <c r="AM33" s="3" t="s">
        <v>83</v>
      </c>
      <c r="AN33" s="3" t="s">
        <v>83</v>
      </c>
      <c r="AO33" s="3" t="s">
        <v>83</v>
      </c>
      <c r="AP33" s="3" t="s">
        <v>86</v>
      </c>
      <c r="AQ33" s="3" t="s">
        <v>86</v>
      </c>
      <c r="AR33" s="3" t="s">
        <v>83</v>
      </c>
      <c r="AS33" s="3" t="s">
        <v>83</v>
      </c>
      <c r="AT33" s="3" t="s">
        <v>83</v>
      </c>
      <c r="AU33" s="3" t="s">
        <v>83</v>
      </c>
      <c r="AV33" s="8">
        <v>0</v>
      </c>
      <c r="AW33" s="8">
        <v>0</v>
      </c>
      <c r="AX33" s="8">
        <v>0.01</v>
      </c>
      <c r="AY33" s="8">
        <v>0.44</v>
      </c>
      <c r="AZ33" s="2"/>
    </row>
    <row r="34" spans="4:52" x14ac:dyDescent="0.2">
      <c r="D34" s="1" t="s">
        <v>798</v>
      </c>
      <c r="E34" s="3" t="s">
        <v>76</v>
      </c>
      <c r="F34" s="3" t="s">
        <v>3123</v>
      </c>
      <c r="G34" s="3" t="s">
        <v>130</v>
      </c>
      <c r="H34" s="2"/>
      <c r="I34" s="2"/>
      <c r="J34" s="2"/>
      <c r="K34" s="3" t="s">
        <v>79</v>
      </c>
      <c r="L34" s="3" t="s">
        <v>80</v>
      </c>
      <c r="M34" s="6">
        <v>0.83124999999999993</v>
      </c>
      <c r="N34" s="3" t="s">
        <v>3124</v>
      </c>
      <c r="O34" s="2"/>
      <c r="P34" s="3" t="s">
        <v>322</v>
      </c>
      <c r="Q34" s="3" t="s">
        <v>1492</v>
      </c>
      <c r="R34" s="3" t="s">
        <v>228</v>
      </c>
      <c r="S34" s="3" t="s">
        <v>388</v>
      </c>
      <c r="T34" s="3" t="s">
        <v>179</v>
      </c>
      <c r="U34" s="3" t="s">
        <v>179</v>
      </c>
      <c r="V34" s="3">
        <f>-(0.07 %)</f>
        <v>-7.000000000000001E-4</v>
      </c>
      <c r="W34" s="3" t="s">
        <v>86</v>
      </c>
      <c r="X34" s="3" t="s">
        <v>1338</v>
      </c>
      <c r="Y34" s="3" t="s">
        <v>729</v>
      </c>
      <c r="Z34" s="3" t="s">
        <v>228</v>
      </c>
      <c r="AA34" s="3" t="s">
        <v>391</v>
      </c>
      <c r="AB34" s="3" t="s">
        <v>179</v>
      </c>
      <c r="AC34" s="3" t="s">
        <v>112</v>
      </c>
      <c r="AD34" s="3" t="s">
        <v>86</v>
      </c>
      <c r="AE34" s="3" t="s">
        <v>86</v>
      </c>
      <c r="AF34" s="3" t="s">
        <v>101</v>
      </c>
      <c r="AG34" s="3" t="s">
        <v>83</v>
      </c>
      <c r="AH34" s="3" t="s">
        <v>118</v>
      </c>
      <c r="AI34" s="3" t="s">
        <v>83</v>
      </c>
      <c r="AJ34" s="3" t="s">
        <v>83</v>
      </c>
      <c r="AK34" s="3" t="s">
        <v>83</v>
      </c>
      <c r="AL34" s="3" t="s">
        <v>83</v>
      </c>
      <c r="AM34" s="3" t="s">
        <v>83</v>
      </c>
      <c r="AN34" s="3" t="s">
        <v>83</v>
      </c>
      <c r="AO34" s="3" t="s">
        <v>83</v>
      </c>
      <c r="AP34" s="3" t="s">
        <v>86</v>
      </c>
      <c r="AQ34" s="3" t="s">
        <v>86</v>
      </c>
      <c r="AR34" s="3" t="s">
        <v>83</v>
      </c>
      <c r="AS34" s="3" t="s">
        <v>83</v>
      </c>
      <c r="AT34" s="3" t="s">
        <v>83</v>
      </c>
      <c r="AU34" s="3" t="s">
        <v>83</v>
      </c>
      <c r="AV34" s="8">
        <v>0.06</v>
      </c>
      <c r="AW34" s="8">
        <v>7.0000000000000007E-2</v>
      </c>
      <c r="AX34" s="8">
        <v>0.09</v>
      </c>
      <c r="AY34" s="8">
        <v>0.4</v>
      </c>
      <c r="AZ34" s="2"/>
    </row>
    <row r="35" spans="4:52" x14ac:dyDescent="0.2">
      <c r="D35" s="1" t="s">
        <v>1380</v>
      </c>
      <c r="E35" s="3" t="s">
        <v>76</v>
      </c>
      <c r="F35" s="3" t="s">
        <v>1381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0.83611111111111114</v>
      </c>
      <c r="N35" s="3" t="s">
        <v>3125</v>
      </c>
      <c r="O35" s="2"/>
      <c r="P35" s="3" t="s">
        <v>843</v>
      </c>
      <c r="Q35" s="3" t="s">
        <v>83</v>
      </c>
      <c r="R35" s="3" t="s">
        <v>941</v>
      </c>
      <c r="S35" s="3" t="s">
        <v>83</v>
      </c>
      <c r="T35" s="3" t="s">
        <v>498</v>
      </c>
      <c r="U35" s="3" t="s">
        <v>83</v>
      </c>
      <c r="V35" s="3" t="s">
        <v>3126</v>
      </c>
      <c r="W35" s="3" t="s">
        <v>86</v>
      </c>
      <c r="X35" s="3" t="s">
        <v>2217</v>
      </c>
      <c r="Y35" s="3" t="s">
        <v>3127</v>
      </c>
      <c r="Z35" s="3" t="s">
        <v>221</v>
      </c>
      <c r="AA35" s="3" t="s">
        <v>1346</v>
      </c>
      <c r="AB35" s="3" t="s">
        <v>609</v>
      </c>
      <c r="AC35" s="3" t="s">
        <v>440</v>
      </c>
      <c r="AD35" s="3" t="s">
        <v>3128</v>
      </c>
      <c r="AE35" s="3" t="s">
        <v>86</v>
      </c>
      <c r="AF35" s="3" t="s">
        <v>136</v>
      </c>
      <c r="AG35" s="3" t="s">
        <v>83</v>
      </c>
      <c r="AH35" s="3" t="s">
        <v>83</v>
      </c>
      <c r="AI35" s="3" t="s">
        <v>83</v>
      </c>
      <c r="AJ35" s="3" t="s">
        <v>83</v>
      </c>
      <c r="AK35" s="3" t="s">
        <v>83</v>
      </c>
      <c r="AL35" s="3" t="s">
        <v>83</v>
      </c>
      <c r="AM35" s="3" t="s">
        <v>83</v>
      </c>
      <c r="AN35" s="3" t="s">
        <v>83</v>
      </c>
      <c r="AO35" s="3" t="s">
        <v>83</v>
      </c>
      <c r="AP35" s="3" t="s">
        <v>86</v>
      </c>
      <c r="AQ35" s="3" t="s">
        <v>86</v>
      </c>
      <c r="AR35" s="3" t="s">
        <v>83</v>
      </c>
      <c r="AS35" s="3" t="s">
        <v>83</v>
      </c>
      <c r="AT35" s="3" t="s">
        <v>83</v>
      </c>
      <c r="AU35" s="3" t="s">
        <v>83</v>
      </c>
      <c r="AV35" s="8">
        <v>0.01</v>
      </c>
      <c r="AW35" s="8">
        <v>0.01</v>
      </c>
      <c r="AX35" s="8">
        <v>0.03</v>
      </c>
      <c r="AY35" s="8">
        <v>0.16</v>
      </c>
      <c r="AZ35" s="2"/>
    </row>
    <row r="36" spans="4:52" x14ac:dyDescent="0.2">
      <c r="D36" s="1" t="s">
        <v>2081</v>
      </c>
      <c r="E36" s="3" t="s">
        <v>76</v>
      </c>
      <c r="F36" s="3" t="s">
        <v>1524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0.83888888888888891</v>
      </c>
      <c r="N36" s="3" t="s">
        <v>3129</v>
      </c>
      <c r="O36" s="2"/>
      <c r="P36" s="3" t="s">
        <v>322</v>
      </c>
      <c r="Q36" s="3" t="s">
        <v>615</v>
      </c>
      <c r="R36" s="3" t="s">
        <v>331</v>
      </c>
      <c r="S36" s="3" t="s">
        <v>431</v>
      </c>
      <c r="T36" s="3" t="s">
        <v>133</v>
      </c>
      <c r="U36" s="3" t="s">
        <v>121</v>
      </c>
      <c r="V36" s="3">
        <f>-(0.15 %)</f>
        <v>-1.5E-3</v>
      </c>
      <c r="W36" s="3" t="s">
        <v>86</v>
      </c>
      <c r="X36" s="3" t="s">
        <v>3111</v>
      </c>
      <c r="Y36" s="3" t="s">
        <v>83</v>
      </c>
      <c r="Z36" s="3" t="s">
        <v>694</v>
      </c>
      <c r="AA36" s="3" t="s">
        <v>83</v>
      </c>
      <c r="AB36" s="3" t="s">
        <v>133</v>
      </c>
      <c r="AC36" s="3" t="s">
        <v>83</v>
      </c>
      <c r="AD36" s="3">
        <f>-(0.19 %)</f>
        <v>-1.9E-3</v>
      </c>
      <c r="AE36" s="3" t="s">
        <v>86</v>
      </c>
      <c r="AF36" s="3" t="s">
        <v>290</v>
      </c>
      <c r="AG36" s="3" t="s">
        <v>83</v>
      </c>
      <c r="AH36" s="3" t="s">
        <v>314</v>
      </c>
      <c r="AI36" s="3" t="s">
        <v>83</v>
      </c>
      <c r="AJ36" s="3" t="s">
        <v>83</v>
      </c>
      <c r="AK36" s="3" t="s">
        <v>83</v>
      </c>
      <c r="AL36" s="3" t="s">
        <v>83</v>
      </c>
      <c r="AM36" s="3" t="s">
        <v>83</v>
      </c>
      <c r="AN36" s="3" t="s">
        <v>83</v>
      </c>
      <c r="AO36" s="3" t="s">
        <v>83</v>
      </c>
      <c r="AP36" s="3" t="s">
        <v>86</v>
      </c>
      <c r="AQ36" s="3" t="s">
        <v>86</v>
      </c>
      <c r="AR36" s="3" t="s">
        <v>83</v>
      </c>
      <c r="AS36" s="3" t="s">
        <v>83</v>
      </c>
      <c r="AT36" s="3" t="s">
        <v>83</v>
      </c>
      <c r="AU36" s="3" t="s">
        <v>83</v>
      </c>
      <c r="AV36" s="8">
        <v>0.01</v>
      </c>
      <c r="AW36" s="8">
        <v>0.01</v>
      </c>
      <c r="AX36" s="8">
        <v>0.02</v>
      </c>
      <c r="AY36" s="8">
        <v>0.13</v>
      </c>
      <c r="AZ36" s="2"/>
    </row>
    <row r="37" spans="4:52" x14ac:dyDescent="0.2">
      <c r="D37" s="1" t="s">
        <v>2153</v>
      </c>
      <c r="E37" s="3" t="s">
        <v>76</v>
      </c>
      <c r="F37" s="3" t="s">
        <v>88</v>
      </c>
      <c r="G37" s="3" t="s">
        <v>468</v>
      </c>
      <c r="H37" s="2"/>
      <c r="I37" s="2"/>
      <c r="J37" s="2"/>
      <c r="K37" s="3" t="s">
        <v>79</v>
      </c>
      <c r="L37" s="2"/>
      <c r="M37" s="6">
        <v>0.83958333333333324</v>
      </c>
      <c r="N37" s="3" t="s">
        <v>3130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4:52" x14ac:dyDescent="0.2">
      <c r="D38" s="1" t="s">
        <v>3131</v>
      </c>
      <c r="E38" s="3" t="s">
        <v>76</v>
      </c>
      <c r="F38" s="3" t="s">
        <v>88</v>
      </c>
      <c r="G38" s="3" t="s">
        <v>468</v>
      </c>
      <c r="H38" s="2"/>
      <c r="I38" s="2"/>
      <c r="J38" s="2"/>
      <c r="K38" s="3" t="s">
        <v>79</v>
      </c>
      <c r="L38" s="2"/>
      <c r="M38" s="6">
        <v>0.84583333333333333</v>
      </c>
      <c r="N38" s="3" t="s">
        <v>3132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4:52" x14ac:dyDescent="0.2">
      <c r="D39" s="1" t="s">
        <v>1451</v>
      </c>
      <c r="E39" s="3" t="s">
        <v>76</v>
      </c>
      <c r="F39" s="3" t="s">
        <v>318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0.84861111111111109</v>
      </c>
      <c r="N39" s="3" t="s">
        <v>3133</v>
      </c>
      <c r="O39" s="2"/>
      <c r="P39" s="3" t="s">
        <v>987</v>
      </c>
      <c r="Q39" s="3" t="s">
        <v>2621</v>
      </c>
      <c r="R39" s="3" t="s">
        <v>431</v>
      </c>
      <c r="S39" s="3" t="s">
        <v>149</v>
      </c>
      <c r="T39" s="3" t="s">
        <v>179</v>
      </c>
      <c r="U39" s="3" t="s">
        <v>186</v>
      </c>
      <c r="V39" s="3">
        <f>-(0.64 %)</f>
        <v>-6.4000000000000003E-3</v>
      </c>
      <c r="W39" s="3" t="s">
        <v>86</v>
      </c>
      <c r="X39" s="3" t="s">
        <v>475</v>
      </c>
      <c r="Y39" s="3" t="s">
        <v>143</v>
      </c>
      <c r="Z39" s="3" t="s">
        <v>431</v>
      </c>
      <c r="AA39" s="3" t="s">
        <v>149</v>
      </c>
      <c r="AB39" s="3" t="s">
        <v>179</v>
      </c>
      <c r="AC39" s="3" t="s">
        <v>121</v>
      </c>
      <c r="AD39" s="3">
        <f>-(1.61 %)</f>
        <v>-1.61E-2</v>
      </c>
      <c r="AE39" s="3" t="s">
        <v>86</v>
      </c>
      <c r="AF39" s="3" t="s">
        <v>117</v>
      </c>
      <c r="AG39" s="3" t="s">
        <v>290</v>
      </c>
      <c r="AH39" s="3" t="s">
        <v>313</v>
      </c>
      <c r="AI39" s="3" t="s">
        <v>393</v>
      </c>
      <c r="AJ39" s="3" t="s">
        <v>83</v>
      </c>
      <c r="AK39" s="3" t="s">
        <v>83</v>
      </c>
      <c r="AL39" s="3" t="s">
        <v>83</v>
      </c>
      <c r="AM39" s="3" t="s">
        <v>83</v>
      </c>
      <c r="AN39" s="3" t="s">
        <v>83</v>
      </c>
      <c r="AO39" s="3" t="s">
        <v>83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83</v>
      </c>
      <c r="AU39" s="3" t="s">
        <v>83</v>
      </c>
      <c r="AV39" s="8">
        <v>0.02</v>
      </c>
      <c r="AW39" s="8">
        <v>0.03</v>
      </c>
      <c r="AX39" s="8">
        <v>0.04</v>
      </c>
      <c r="AY39" s="8">
        <v>0.09</v>
      </c>
      <c r="AZ39" s="2"/>
    </row>
    <row r="40" spans="4:52" x14ac:dyDescent="0.2">
      <c r="D40" s="1" t="s">
        <v>3134</v>
      </c>
      <c r="E40" s="3" t="s">
        <v>76</v>
      </c>
      <c r="F40" s="3" t="s">
        <v>1625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0.87986111111111109</v>
      </c>
      <c r="N40" s="3" t="s">
        <v>3135</v>
      </c>
      <c r="O40" s="2"/>
      <c r="P40" s="3" t="s">
        <v>1498</v>
      </c>
      <c r="Q40" s="3" t="s">
        <v>83</v>
      </c>
      <c r="R40" s="3" t="s">
        <v>383</v>
      </c>
      <c r="S40" s="3" t="s">
        <v>83</v>
      </c>
      <c r="T40" s="3" t="s">
        <v>115</v>
      </c>
      <c r="U40" s="3" t="s">
        <v>83</v>
      </c>
      <c r="V40" s="3" t="s">
        <v>86</v>
      </c>
      <c r="W40" s="3" t="s">
        <v>86</v>
      </c>
      <c r="X40" s="3" t="s">
        <v>2265</v>
      </c>
      <c r="Y40" s="3" t="s">
        <v>83</v>
      </c>
      <c r="Z40" s="3" t="s">
        <v>152</v>
      </c>
      <c r="AA40" s="3" t="s">
        <v>83</v>
      </c>
      <c r="AB40" s="3" t="s">
        <v>115</v>
      </c>
      <c r="AC40" s="3" t="s">
        <v>83</v>
      </c>
      <c r="AD40" s="3" t="s">
        <v>86</v>
      </c>
      <c r="AE40" s="3" t="s">
        <v>86</v>
      </c>
      <c r="AF40" s="3" t="s">
        <v>136</v>
      </c>
      <c r="AG40" s="3" t="s">
        <v>83</v>
      </c>
      <c r="AH40" s="3" t="s">
        <v>183</v>
      </c>
      <c r="AI40" s="3" t="s">
        <v>83</v>
      </c>
      <c r="AJ40" s="3" t="s">
        <v>83</v>
      </c>
      <c r="AK40" s="3" t="s">
        <v>83</v>
      </c>
      <c r="AL40" s="3" t="s">
        <v>83</v>
      </c>
      <c r="AM40" s="3" t="s">
        <v>83</v>
      </c>
      <c r="AN40" s="3" t="s">
        <v>83</v>
      </c>
      <c r="AO40" s="3" t="s">
        <v>83</v>
      </c>
      <c r="AP40" s="3" t="s">
        <v>86</v>
      </c>
      <c r="AQ40" s="3" t="s">
        <v>86</v>
      </c>
      <c r="AR40" s="3" t="s">
        <v>83</v>
      </c>
      <c r="AS40" s="3" t="s">
        <v>83</v>
      </c>
      <c r="AT40" s="3" t="s">
        <v>83</v>
      </c>
      <c r="AU40" s="3" t="s">
        <v>83</v>
      </c>
      <c r="AV40" s="8">
        <v>0.02</v>
      </c>
      <c r="AW40" s="8">
        <v>0.03</v>
      </c>
      <c r="AX40" s="8">
        <v>0.05</v>
      </c>
      <c r="AY40" s="8">
        <v>0.32</v>
      </c>
      <c r="AZ40" s="2"/>
    </row>
  </sheetData>
  <mergeCells count="1">
    <mergeCell ref="A3:B3"/>
  </mergeCells>
  <conditionalFormatting sqref="D1:D1048576">
    <cfRule type="duplicateValues" dxfId="0" priority="1"/>
  </conditionalFormatting>
  <hyperlinks>
    <hyperlink ref="F2" r:id="rId1" display="mailto:genorthix@yahoo.com" xr:uid="{99303E5C-6559-6444-AED9-CDD0468CF1A6}"/>
    <hyperlink ref="D7" r:id="rId2" display="mailto:jurinasmida1985@gmail.com" xr:uid="{F130911D-31DF-9645-AF43-09CBC1032909}"/>
    <hyperlink ref="N7" r:id="rId3" display="mailto:jurinasmida1985@gmail.com" xr:uid="{55DA7F2F-9B54-E84F-8815-3103922A3B19}"/>
    <hyperlink ref="D31" r:id="rId4" display="mailto:long12short4@gmail.com" xr:uid="{FA13F184-BA14-164D-97D8-C0824AAE9DED}"/>
    <hyperlink ref="N31" r:id="rId5" display="mailto:long12short4@gmail.com" xr:uid="{99421F5F-6DA6-814E-A803-EDA5318EAA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3F46-2334-CC45-B2E5-33506CE10DDB}">
  <dimension ref="A1:AZ40"/>
  <sheetViews>
    <sheetView workbookViewId="0">
      <selection activeCell="C21" sqref="C21"/>
    </sheetView>
  </sheetViews>
  <sheetFormatPr baseColWidth="10" defaultRowHeight="16" x14ac:dyDescent="0.2"/>
  <cols>
    <col min="2" max="2" width="12.33203125" bestFit="1" customWidth="1"/>
    <col min="4" max="4" width="29.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44356.793055555558</v>
      </c>
      <c r="J2" s="6">
        <v>0.86944444444444446</v>
      </c>
      <c r="K2" s="7">
        <v>7.6215277777777771E-2</v>
      </c>
      <c r="L2" s="3">
        <v>40</v>
      </c>
      <c r="M2" s="3" t="s">
        <v>1400</v>
      </c>
      <c r="N2" s="2"/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1536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1535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36</v>
      </c>
      <c r="D5" s="1" t="s">
        <v>409</v>
      </c>
      <c r="E5" s="3" t="s">
        <v>76</v>
      </c>
      <c r="F5" s="3" t="s">
        <v>1401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0.79305555555555562</v>
      </c>
      <c r="N5" s="3" t="s">
        <v>1402</v>
      </c>
      <c r="O5" s="2"/>
      <c r="P5" s="3" t="s">
        <v>207</v>
      </c>
      <c r="Q5" s="3" t="s">
        <v>1327</v>
      </c>
      <c r="R5" s="3" t="s">
        <v>516</v>
      </c>
      <c r="S5" s="3" t="s">
        <v>759</v>
      </c>
      <c r="T5" s="3" t="s">
        <v>186</v>
      </c>
      <c r="U5" s="3" t="s">
        <v>133</v>
      </c>
      <c r="V5" s="3" t="s">
        <v>1403</v>
      </c>
      <c r="W5" s="3" t="s">
        <v>1404</v>
      </c>
      <c r="X5" s="3" t="s">
        <v>586</v>
      </c>
      <c r="Y5" s="3" t="s">
        <v>83</v>
      </c>
      <c r="Z5" s="3" t="s">
        <v>138</v>
      </c>
      <c r="AA5" s="3" t="s">
        <v>83</v>
      </c>
      <c r="AB5" s="3" t="s">
        <v>357</v>
      </c>
      <c r="AC5" s="3" t="s">
        <v>83</v>
      </c>
      <c r="AD5" s="3" t="s">
        <v>1405</v>
      </c>
      <c r="AE5" s="3" t="s">
        <v>86</v>
      </c>
      <c r="AF5" s="3" t="s">
        <v>101</v>
      </c>
      <c r="AG5" s="3" t="s">
        <v>83</v>
      </c>
      <c r="AH5" s="3" t="s">
        <v>155</v>
      </c>
      <c r="AI5" s="3" t="s">
        <v>83</v>
      </c>
      <c r="AJ5" s="3" t="s">
        <v>1406</v>
      </c>
      <c r="AK5" s="3" t="s">
        <v>1406</v>
      </c>
      <c r="AL5" s="3" t="s">
        <v>516</v>
      </c>
      <c r="AM5" s="3" t="s">
        <v>516</v>
      </c>
      <c r="AN5" s="3" t="s">
        <v>121</v>
      </c>
      <c r="AO5" s="3" t="s">
        <v>121</v>
      </c>
      <c r="AP5" s="3" t="s">
        <v>86</v>
      </c>
      <c r="AQ5" s="3" t="s">
        <v>86</v>
      </c>
      <c r="AR5" s="3" t="s">
        <v>1407</v>
      </c>
      <c r="AS5" s="3" t="s">
        <v>1407</v>
      </c>
      <c r="AT5" s="3" t="s">
        <v>139</v>
      </c>
      <c r="AU5" s="3" t="s">
        <v>139</v>
      </c>
      <c r="AV5" s="8">
        <v>0.01</v>
      </c>
      <c r="AW5" s="8">
        <v>0.02</v>
      </c>
      <c r="AX5" s="8">
        <v>0.04</v>
      </c>
      <c r="AY5" s="8">
        <v>0.21</v>
      </c>
      <c r="AZ5" s="2"/>
    </row>
    <row r="6" spans="1:52" x14ac:dyDescent="0.2">
      <c r="D6" s="1" t="s">
        <v>1283</v>
      </c>
      <c r="E6" s="3" t="s">
        <v>76</v>
      </c>
      <c r="F6" s="3" t="s">
        <v>1284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0.79583333333333339</v>
      </c>
      <c r="N6" s="3" t="s">
        <v>1408</v>
      </c>
      <c r="O6" s="2"/>
      <c r="P6" s="3" t="s">
        <v>163</v>
      </c>
      <c r="Q6" s="3" t="s">
        <v>83</v>
      </c>
      <c r="R6" s="3" t="s">
        <v>1409</v>
      </c>
      <c r="S6" s="3" t="s">
        <v>83</v>
      </c>
      <c r="T6" s="3" t="s">
        <v>115</v>
      </c>
      <c r="U6" s="3" t="s">
        <v>83</v>
      </c>
      <c r="V6" s="3" t="s">
        <v>1410</v>
      </c>
      <c r="W6" s="3" t="s">
        <v>86</v>
      </c>
      <c r="X6" s="3" t="s">
        <v>370</v>
      </c>
      <c r="Y6" s="3" t="s">
        <v>83</v>
      </c>
      <c r="Z6" s="3" t="s">
        <v>1411</v>
      </c>
      <c r="AA6" s="3" t="s">
        <v>83</v>
      </c>
      <c r="AB6" s="3" t="s">
        <v>115</v>
      </c>
      <c r="AC6" s="3" t="s">
        <v>83</v>
      </c>
      <c r="AD6" s="3" t="s">
        <v>1412</v>
      </c>
      <c r="AE6" s="3" t="s">
        <v>86</v>
      </c>
      <c r="AF6" s="3" t="s">
        <v>101</v>
      </c>
      <c r="AG6" s="3" t="s">
        <v>83</v>
      </c>
      <c r="AH6" s="3" t="s">
        <v>155</v>
      </c>
      <c r="AI6" s="3" t="s">
        <v>83</v>
      </c>
      <c r="AJ6" s="3" t="s">
        <v>268</v>
      </c>
      <c r="AK6" s="3" t="s">
        <v>268</v>
      </c>
      <c r="AL6" s="3" t="s">
        <v>1371</v>
      </c>
      <c r="AM6" s="3" t="s">
        <v>1371</v>
      </c>
      <c r="AN6" s="3" t="s">
        <v>529</v>
      </c>
      <c r="AO6" s="3" t="s">
        <v>529</v>
      </c>
      <c r="AP6" s="3" t="s">
        <v>86</v>
      </c>
      <c r="AQ6" s="3" t="s">
        <v>86</v>
      </c>
      <c r="AR6" s="3" t="s">
        <v>1407</v>
      </c>
      <c r="AS6" s="3" t="s">
        <v>1407</v>
      </c>
      <c r="AT6" s="3" t="s">
        <v>139</v>
      </c>
      <c r="AU6" s="3" t="s">
        <v>139</v>
      </c>
      <c r="AV6" s="8">
        <v>0.02</v>
      </c>
      <c r="AW6" s="8">
        <v>0.03</v>
      </c>
      <c r="AX6" s="8">
        <v>0.05</v>
      </c>
      <c r="AY6" s="8">
        <v>0.18</v>
      </c>
      <c r="AZ6" s="2"/>
    </row>
    <row r="7" spans="1:52" x14ac:dyDescent="0.2">
      <c r="D7" s="1" t="s">
        <v>21</v>
      </c>
      <c r="E7" s="3" t="s">
        <v>272</v>
      </c>
      <c r="F7" s="3" t="s">
        <v>273</v>
      </c>
      <c r="G7" s="3" t="s">
        <v>89</v>
      </c>
      <c r="H7" s="3" t="s">
        <v>274</v>
      </c>
      <c r="I7" s="3" t="s">
        <v>275</v>
      </c>
      <c r="J7" s="2"/>
      <c r="K7" s="3" t="s">
        <v>276</v>
      </c>
      <c r="L7" s="3" t="s">
        <v>80</v>
      </c>
      <c r="M7" s="6">
        <v>0.79791666666666661</v>
      </c>
      <c r="N7" s="3" t="s">
        <v>1413</v>
      </c>
      <c r="O7" s="3" t="s">
        <v>278</v>
      </c>
      <c r="P7" s="3" t="s">
        <v>253</v>
      </c>
      <c r="Q7" s="3" t="s">
        <v>191</v>
      </c>
      <c r="R7" s="3" t="s">
        <v>747</v>
      </c>
      <c r="S7" s="3" t="s">
        <v>818</v>
      </c>
      <c r="T7" s="3" t="s">
        <v>426</v>
      </c>
      <c r="U7" s="3" t="s">
        <v>115</v>
      </c>
      <c r="V7" s="3">
        <f>-(0.37 %)</f>
        <v>-3.7000000000000002E-3</v>
      </c>
      <c r="W7" s="3" t="s">
        <v>86</v>
      </c>
      <c r="X7" s="3" t="s">
        <v>1394</v>
      </c>
      <c r="Y7" s="3" t="s">
        <v>83</v>
      </c>
      <c r="Z7" s="3" t="s">
        <v>145</v>
      </c>
      <c r="AA7" s="3" t="s">
        <v>83</v>
      </c>
      <c r="AB7" s="3" t="s">
        <v>158</v>
      </c>
      <c r="AC7" s="3" t="s">
        <v>83</v>
      </c>
      <c r="AD7" s="3" t="s">
        <v>86</v>
      </c>
      <c r="AE7" s="3" t="s">
        <v>86</v>
      </c>
      <c r="AF7" s="3" t="s">
        <v>101</v>
      </c>
      <c r="AG7" s="3" t="s">
        <v>83</v>
      </c>
      <c r="AH7" s="3" t="s">
        <v>155</v>
      </c>
      <c r="AI7" s="3" t="s">
        <v>83</v>
      </c>
      <c r="AJ7" s="3" t="s">
        <v>191</v>
      </c>
      <c r="AK7" s="3" t="s">
        <v>191</v>
      </c>
      <c r="AL7" s="3" t="s">
        <v>683</v>
      </c>
      <c r="AM7" s="3" t="s">
        <v>683</v>
      </c>
      <c r="AN7" s="3" t="s">
        <v>347</v>
      </c>
      <c r="AO7" s="3" t="s">
        <v>347</v>
      </c>
      <c r="AP7" s="3" t="s">
        <v>86</v>
      </c>
      <c r="AQ7" s="3" t="s">
        <v>86</v>
      </c>
      <c r="AR7" s="3" t="s">
        <v>1407</v>
      </c>
      <c r="AS7" s="3" t="s">
        <v>1407</v>
      </c>
      <c r="AT7" s="3" t="s">
        <v>102</v>
      </c>
      <c r="AU7" s="3" t="s">
        <v>102</v>
      </c>
      <c r="AV7" s="8">
        <v>0.06</v>
      </c>
      <c r="AW7" s="8">
        <v>7.0000000000000007E-2</v>
      </c>
      <c r="AX7" s="8">
        <v>0.1</v>
      </c>
      <c r="AY7" s="8">
        <v>0.41</v>
      </c>
      <c r="AZ7" s="2"/>
    </row>
    <row r="8" spans="1:52" x14ac:dyDescent="0.2">
      <c r="D8" s="1" t="s">
        <v>1414</v>
      </c>
      <c r="E8" s="3" t="s">
        <v>76</v>
      </c>
      <c r="F8" s="3" t="s">
        <v>1123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0.80555555555555547</v>
      </c>
      <c r="N8" s="3" t="s">
        <v>1415</v>
      </c>
      <c r="O8" s="3" t="s">
        <v>92</v>
      </c>
      <c r="P8" s="3" t="s">
        <v>1057</v>
      </c>
      <c r="Q8" s="3" t="s">
        <v>1062</v>
      </c>
      <c r="R8" s="3" t="s">
        <v>605</v>
      </c>
      <c r="S8" s="3" t="s">
        <v>558</v>
      </c>
      <c r="T8" s="3" t="s">
        <v>112</v>
      </c>
      <c r="U8" s="3" t="s">
        <v>420</v>
      </c>
      <c r="V8" s="3" t="s">
        <v>1416</v>
      </c>
      <c r="W8" s="3" t="s">
        <v>1417</v>
      </c>
      <c r="X8" s="3" t="s">
        <v>1418</v>
      </c>
      <c r="Y8" s="3" t="s">
        <v>83</v>
      </c>
      <c r="Z8" s="3" t="s">
        <v>575</v>
      </c>
      <c r="AA8" s="3" t="s">
        <v>83</v>
      </c>
      <c r="AB8" s="3" t="s">
        <v>186</v>
      </c>
      <c r="AC8" s="3" t="s">
        <v>83</v>
      </c>
      <c r="AD8" s="3" t="s">
        <v>1419</v>
      </c>
      <c r="AE8" s="3" t="s">
        <v>86</v>
      </c>
      <c r="AF8" s="3" t="s">
        <v>290</v>
      </c>
      <c r="AG8" s="3" t="s">
        <v>83</v>
      </c>
      <c r="AH8" s="3" t="s">
        <v>314</v>
      </c>
      <c r="AI8" s="3" t="s">
        <v>83</v>
      </c>
      <c r="AJ8" s="3" t="s">
        <v>1420</v>
      </c>
      <c r="AK8" s="3" t="s">
        <v>1420</v>
      </c>
      <c r="AL8" s="3" t="s">
        <v>494</v>
      </c>
      <c r="AM8" s="3" t="s">
        <v>494</v>
      </c>
      <c r="AN8" s="3" t="s">
        <v>133</v>
      </c>
      <c r="AO8" s="3" t="s">
        <v>133</v>
      </c>
      <c r="AP8" s="3" t="s">
        <v>86</v>
      </c>
      <c r="AQ8" s="3" t="s">
        <v>86</v>
      </c>
      <c r="AR8" s="3" t="s">
        <v>264</v>
      </c>
      <c r="AS8" s="3" t="s">
        <v>264</v>
      </c>
      <c r="AT8" s="3" t="s">
        <v>83</v>
      </c>
      <c r="AU8" s="3" t="s">
        <v>83</v>
      </c>
      <c r="AV8" s="8">
        <v>0.05</v>
      </c>
      <c r="AW8" s="8">
        <v>0.06</v>
      </c>
      <c r="AX8" s="8">
        <v>0.08</v>
      </c>
      <c r="AY8" s="8">
        <v>0.17</v>
      </c>
      <c r="AZ8" s="2"/>
    </row>
    <row r="9" spans="1:52" x14ac:dyDescent="0.2">
      <c r="D9" s="1" t="s">
        <v>1421</v>
      </c>
      <c r="E9" s="3" t="s">
        <v>76</v>
      </c>
      <c r="F9" s="3" t="s">
        <v>552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0.80555555555555547</v>
      </c>
      <c r="N9" s="3" t="s">
        <v>1422</v>
      </c>
      <c r="O9" s="2"/>
      <c r="P9" s="3" t="s">
        <v>346</v>
      </c>
      <c r="Q9" s="3" t="s">
        <v>83</v>
      </c>
      <c r="R9" s="3" t="s">
        <v>376</v>
      </c>
      <c r="S9" s="3" t="s">
        <v>83</v>
      </c>
      <c r="T9" s="3" t="s">
        <v>186</v>
      </c>
      <c r="U9" s="3" t="s">
        <v>83</v>
      </c>
      <c r="V9" s="3" t="s">
        <v>1423</v>
      </c>
      <c r="W9" s="3" t="s">
        <v>86</v>
      </c>
      <c r="X9" s="3" t="s">
        <v>1424</v>
      </c>
      <c r="Y9" s="3" t="s">
        <v>83</v>
      </c>
      <c r="Z9" s="3" t="s">
        <v>244</v>
      </c>
      <c r="AA9" s="3" t="s">
        <v>83</v>
      </c>
      <c r="AB9" s="3" t="s">
        <v>179</v>
      </c>
      <c r="AC9" s="3" t="s">
        <v>83</v>
      </c>
      <c r="AD9" s="3" t="s">
        <v>86</v>
      </c>
      <c r="AE9" s="3" t="s">
        <v>86</v>
      </c>
      <c r="AF9" s="3" t="s">
        <v>101</v>
      </c>
      <c r="AG9" s="3" t="s">
        <v>83</v>
      </c>
      <c r="AH9" s="3" t="s">
        <v>155</v>
      </c>
      <c r="AI9" s="3" t="s">
        <v>83</v>
      </c>
      <c r="AJ9" s="3" t="s">
        <v>1356</v>
      </c>
      <c r="AK9" s="3" t="s">
        <v>1356</v>
      </c>
      <c r="AL9" s="3" t="s">
        <v>380</v>
      </c>
      <c r="AM9" s="3" t="s">
        <v>380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1407</v>
      </c>
      <c r="AS9" s="3" t="s">
        <v>1407</v>
      </c>
      <c r="AT9" s="3" t="s">
        <v>139</v>
      </c>
      <c r="AU9" s="3" t="s">
        <v>139</v>
      </c>
      <c r="AV9" s="8">
        <v>0</v>
      </c>
      <c r="AW9" s="8">
        <v>0</v>
      </c>
      <c r="AX9" s="8">
        <v>0.01</v>
      </c>
      <c r="AY9" s="8">
        <v>0.18</v>
      </c>
      <c r="AZ9" s="2"/>
    </row>
    <row r="10" spans="1:52" x14ac:dyDescent="0.2">
      <c r="D10" s="1" t="s">
        <v>657</v>
      </c>
      <c r="E10" s="3" t="s">
        <v>76</v>
      </c>
      <c r="F10" s="3" t="s">
        <v>658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0.80625000000000002</v>
      </c>
      <c r="N10" s="3" t="s">
        <v>1425</v>
      </c>
      <c r="O10" s="3" t="s">
        <v>92</v>
      </c>
      <c r="P10" s="3" t="s">
        <v>425</v>
      </c>
      <c r="Q10" s="3" t="s">
        <v>143</v>
      </c>
      <c r="R10" s="3" t="s">
        <v>285</v>
      </c>
      <c r="S10" s="3" t="s">
        <v>145</v>
      </c>
      <c r="T10" s="3" t="s">
        <v>529</v>
      </c>
      <c r="U10" s="3" t="s">
        <v>392</v>
      </c>
      <c r="V10" s="3" t="s">
        <v>1426</v>
      </c>
      <c r="W10" s="3" t="s">
        <v>340</v>
      </c>
      <c r="X10" s="3" t="s">
        <v>83</v>
      </c>
      <c r="Y10" s="3" t="s">
        <v>1427</v>
      </c>
      <c r="Z10" s="3" t="s">
        <v>83</v>
      </c>
      <c r="AA10" s="3" t="s">
        <v>520</v>
      </c>
      <c r="AB10" s="3" t="s">
        <v>83</v>
      </c>
      <c r="AC10" s="3" t="s">
        <v>1026</v>
      </c>
      <c r="AD10" s="3" t="s">
        <v>86</v>
      </c>
      <c r="AE10" s="3" t="s">
        <v>1428</v>
      </c>
      <c r="AF10" s="3" t="s">
        <v>83</v>
      </c>
      <c r="AG10" s="3" t="s">
        <v>290</v>
      </c>
      <c r="AH10" s="3" t="s">
        <v>83</v>
      </c>
      <c r="AI10" s="3" t="s">
        <v>1429</v>
      </c>
      <c r="AJ10" s="3" t="s">
        <v>191</v>
      </c>
      <c r="AK10" s="3" t="s">
        <v>191</v>
      </c>
      <c r="AL10" s="3" t="s">
        <v>152</v>
      </c>
      <c r="AM10" s="3" t="s">
        <v>152</v>
      </c>
      <c r="AN10" s="3" t="s">
        <v>121</v>
      </c>
      <c r="AO10" s="3" t="s">
        <v>121</v>
      </c>
      <c r="AP10" s="3" t="s">
        <v>86</v>
      </c>
      <c r="AQ10" s="3" t="s">
        <v>86</v>
      </c>
      <c r="AR10" s="3" t="s">
        <v>1407</v>
      </c>
      <c r="AS10" s="3" t="s">
        <v>1407</v>
      </c>
      <c r="AT10" s="3" t="s">
        <v>102</v>
      </c>
      <c r="AU10" s="3" t="s">
        <v>102</v>
      </c>
      <c r="AV10" s="8">
        <v>0.12</v>
      </c>
      <c r="AW10" s="8">
        <v>0.15</v>
      </c>
      <c r="AX10" s="8">
        <v>0.2</v>
      </c>
      <c r="AY10" s="8">
        <v>0.36</v>
      </c>
      <c r="AZ10" s="2"/>
    </row>
    <row r="11" spans="1:52" x14ac:dyDescent="0.2">
      <c r="D11" s="1" t="s">
        <v>1430</v>
      </c>
      <c r="E11" s="3" t="s">
        <v>76</v>
      </c>
      <c r="F11" s="3" t="s">
        <v>1431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0.80902777777777779</v>
      </c>
      <c r="N11" s="3" t="s">
        <v>1432</v>
      </c>
      <c r="O11" s="2"/>
      <c r="P11" s="3" t="s">
        <v>355</v>
      </c>
      <c r="Q11" s="3" t="s">
        <v>83</v>
      </c>
      <c r="R11" s="3" t="s">
        <v>813</v>
      </c>
      <c r="S11" s="3" t="s">
        <v>83</v>
      </c>
      <c r="T11" s="3" t="s">
        <v>357</v>
      </c>
      <c r="U11" s="3" t="s">
        <v>83</v>
      </c>
      <c r="V11" s="3">
        <f>-(0.36 %)</f>
        <v>-3.5999999999999999E-3</v>
      </c>
      <c r="W11" s="3" t="s">
        <v>86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86</v>
      </c>
      <c r="AE11" s="3" t="s">
        <v>86</v>
      </c>
      <c r="AF11" s="3" t="s">
        <v>83</v>
      </c>
      <c r="AG11" s="3" t="s">
        <v>83</v>
      </c>
      <c r="AH11" s="3" t="s">
        <v>83</v>
      </c>
      <c r="AI11" s="3" t="s">
        <v>83</v>
      </c>
      <c r="AJ11" s="3" t="s">
        <v>352</v>
      </c>
      <c r="AK11" s="3" t="s">
        <v>352</v>
      </c>
      <c r="AL11" s="3" t="s">
        <v>1433</v>
      </c>
      <c r="AM11" s="3" t="s">
        <v>1433</v>
      </c>
      <c r="AN11" s="3" t="s">
        <v>678</v>
      </c>
      <c r="AO11" s="3" t="s">
        <v>678</v>
      </c>
      <c r="AP11" s="3" t="s">
        <v>86</v>
      </c>
      <c r="AQ11" s="3" t="s">
        <v>86</v>
      </c>
      <c r="AR11" s="3" t="s">
        <v>264</v>
      </c>
      <c r="AS11" s="3" t="s">
        <v>264</v>
      </c>
      <c r="AT11" s="3" t="s">
        <v>519</v>
      </c>
      <c r="AU11" s="3" t="s">
        <v>519</v>
      </c>
      <c r="AV11" s="8">
        <v>0</v>
      </c>
      <c r="AW11" s="8">
        <v>0</v>
      </c>
      <c r="AX11" s="8">
        <v>0.01</v>
      </c>
      <c r="AY11" s="8">
        <v>0.19</v>
      </c>
      <c r="AZ11" s="2"/>
    </row>
    <row r="12" spans="1:52" x14ac:dyDescent="0.2">
      <c r="D12" s="1" t="s">
        <v>960</v>
      </c>
      <c r="E12" s="3" t="s">
        <v>76</v>
      </c>
      <c r="F12" s="3" t="s">
        <v>1434</v>
      </c>
      <c r="G12" s="3" t="s">
        <v>78</v>
      </c>
      <c r="H12" s="2"/>
      <c r="I12" s="2"/>
      <c r="J12" s="2"/>
      <c r="K12" s="3" t="s">
        <v>79</v>
      </c>
      <c r="L12" s="3" t="s">
        <v>80</v>
      </c>
      <c r="M12" s="6">
        <v>0.80972222222222223</v>
      </c>
      <c r="N12" s="3" t="s">
        <v>1435</v>
      </c>
      <c r="O12" s="2"/>
      <c r="P12" s="3" t="s">
        <v>452</v>
      </c>
      <c r="Q12" s="3" t="s">
        <v>83</v>
      </c>
      <c r="R12" s="3" t="s">
        <v>383</v>
      </c>
      <c r="S12" s="3" t="s">
        <v>83</v>
      </c>
      <c r="T12" s="3" t="s">
        <v>186</v>
      </c>
      <c r="U12" s="3" t="s">
        <v>83</v>
      </c>
      <c r="V12" s="3" t="s">
        <v>86</v>
      </c>
      <c r="W12" s="3" t="s">
        <v>86</v>
      </c>
      <c r="X12" s="3" t="s">
        <v>852</v>
      </c>
      <c r="Y12" s="3" t="s">
        <v>83</v>
      </c>
      <c r="Z12" s="3" t="s">
        <v>383</v>
      </c>
      <c r="AA12" s="3" t="s">
        <v>83</v>
      </c>
      <c r="AB12" s="3" t="s">
        <v>186</v>
      </c>
      <c r="AC12" s="3" t="s">
        <v>83</v>
      </c>
      <c r="AD12" s="3" t="s">
        <v>86</v>
      </c>
      <c r="AE12" s="3" t="s">
        <v>86</v>
      </c>
      <c r="AF12" s="3" t="s">
        <v>101</v>
      </c>
      <c r="AG12" s="3" t="s">
        <v>83</v>
      </c>
      <c r="AH12" s="3" t="s">
        <v>155</v>
      </c>
      <c r="AI12" s="3" t="s">
        <v>83</v>
      </c>
      <c r="AJ12" s="3" t="s">
        <v>1275</v>
      </c>
      <c r="AK12" s="3" t="s">
        <v>1275</v>
      </c>
      <c r="AL12" s="3" t="s">
        <v>398</v>
      </c>
      <c r="AM12" s="3" t="s">
        <v>398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1436</v>
      </c>
      <c r="AS12" s="3" t="s">
        <v>1436</v>
      </c>
      <c r="AT12" s="3" t="s">
        <v>139</v>
      </c>
      <c r="AU12" s="3" t="s">
        <v>139</v>
      </c>
      <c r="AV12" s="8">
        <v>0.02</v>
      </c>
      <c r="AW12" s="8">
        <v>0.02</v>
      </c>
      <c r="AX12" s="8">
        <v>0.04</v>
      </c>
      <c r="AY12" s="8">
        <v>0.18</v>
      </c>
      <c r="AZ12" s="2"/>
    </row>
    <row r="13" spans="1:52" x14ac:dyDescent="0.2">
      <c r="D13" s="4" t="s">
        <v>618</v>
      </c>
      <c r="E13" s="3" t="s">
        <v>76</v>
      </c>
      <c r="F13" s="3" t="s">
        <v>564</v>
      </c>
      <c r="G13" s="3" t="s">
        <v>78</v>
      </c>
      <c r="H13" s="2"/>
      <c r="I13" s="2"/>
      <c r="J13" s="2"/>
      <c r="K13" s="3" t="s">
        <v>79</v>
      </c>
      <c r="L13" s="3" t="s">
        <v>80</v>
      </c>
      <c r="M13" s="6">
        <v>0.80972222222222223</v>
      </c>
      <c r="N13" s="4" t="s">
        <v>1437</v>
      </c>
      <c r="O13" s="2"/>
      <c r="P13" s="3" t="s">
        <v>422</v>
      </c>
      <c r="Q13" s="3" t="s">
        <v>83</v>
      </c>
      <c r="R13" s="3" t="s">
        <v>1022</v>
      </c>
      <c r="S13" s="3" t="s">
        <v>83</v>
      </c>
      <c r="T13" s="3" t="s">
        <v>289</v>
      </c>
      <c r="U13" s="3" t="s">
        <v>83</v>
      </c>
      <c r="V13" s="3" t="s">
        <v>1438</v>
      </c>
      <c r="W13" s="3" t="s">
        <v>86</v>
      </c>
      <c r="X13" s="3" t="s">
        <v>728</v>
      </c>
      <c r="Y13" s="3" t="s">
        <v>83</v>
      </c>
      <c r="Z13" s="3" t="s">
        <v>145</v>
      </c>
      <c r="AA13" s="3" t="s">
        <v>83</v>
      </c>
      <c r="AB13" s="3" t="s">
        <v>133</v>
      </c>
      <c r="AC13" s="3" t="s">
        <v>83</v>
      </c>
      <c r="AD13" s="3" t="s">
        <v>86</v>
      </c>
      <c r="AE13" s="3" t="s">
        <v>86</v>
      </c>
      <c r="AF13" s="3" t="s">
        <v>101</v>
      </c>
      <c r="AG13" s="3" t="s">
        <v>83</v>
      </c>
      <c r="AH13" s="3" t="s">
        <v>313</v>
      </c>
      <c r="AI13" s="3" t="s">
        <v>83</v>
      </c>
      <c r="AJ13" s="3" t="s">
        <v>1217</v>
      </c>
      <c r="AK13" s="3" t="s">
        <v>1217</v>
      </c>
      <c r="AL13" s="3" t="s">
        <v>446</v>
      </c>
      <c r="AM13" s="3" t="s">
        <v>446</v>
      </c>
      <c r="AN13" s="3" t="s">
        <v>392</v>
      </c>
      <c r="AO13" s="3" t="s">
        <v>392</v>
      </c>
      <c r="AP13" s="3" t="s">
        <v>86</v>
      </c>
      <c r="AQ13" s="3" t="s">
        <v>86</v>
      </c>
      <c r="AR13" s="3" t="s">
        <v>1407</v>
      </c>
      <c r="AS13" s="3" t="s">
        <v>1407</v>
      </c>
      <c r="AT13" s="3" t="s">
        <v>139</v>
      </c>
      <c r="AU13" s="3" t="s">
        <v>139</v>
      </c>
      <c r="AV13" s="8">
        <v>0.02</v>
      </c>
      <c r="AW13" s="8">
        <v>0.03</v>
      </c>
      <c r="AX13" s="8">
        <v>0.05</v>
      </c>
      <c r="AY13" s="8">
        <v>0.23</v>
      </c>
      <c r="AZ13" s="2"/>
    </row>
    <row r="14" spans="1:52" x14ac:dyDescent="0.2">
      <c r="D14" s="1" t="s">
        <v>1439</v>
      </c>
      <c r="E14" s="3" t="s">
        <v>76</v>
      </c>
      <c r="F14" s="3" t="s">
        <v>1440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0.80972222222222223</v>
      </c>
      <c r="N14" s="3" t="s">
        <v>1441</v>
      </c>
      <c r="O14" s="3" t="s">
        <v>92</v>
      </c>
      <c r="P14" s="3" t="s">
        <v>167</v>
      </c>
      <c r="Q14" s="3" t="s">
        <v>83</v>
      </c>
      <c r="R14" s="3" t="s">
        <v>288</v>
      </c>
      <c r="S14" s="3" t="s">
        <v>83</v>
      </c>
      <c r="T14" s="3" t="s">
        <v>186</v>
      </c>
      <c r="U14" s="3" t="s">
        <v>83</v>
      </c>
      <c r="V14" s="3" t="s">
        <v>1442</v>
      </c>
      <c r="W14" s="3" t="s">
        <v>86</v>
      </c>
      <c r="X14" s="3" t="s">
        <v>307</v>
      </c>
      <c r="Y14" s="3" t="s">
        <v>83</v>
      </c>
      <c r="Z14" s="3" t="s">
        <v>373</v>
      </c>
      <c r="AA14" s="3" t="s">
        <v>83</v>
      </c>
      <c r="AB14" s="3" t="s">
        <v>186</v>
      </c>
      <c r="AC14" s="3" t="s">
        <v>83</v>
      </c>
      <c r="AD14" s="3" t="s">
        <v>1443</v>
      </c>
      <c r="AE14" s="3" t="s">
        <v>86</v>
      </c>
      <c r="AF14" s="3" t="s">
        <v>101</v>
      </c>
      <c r="AG14" s="3" t="s">
        <v>83</v>
      </c>
      <c r="AH14" s="3" t="s">
        <v>155</v>
      </c>
      <c r="AI14" s="3" t="s">
        <v>83</v>
      </c>
      <c r="AJ14" s="3" t="s">
        <v>1084</v>
      </c>
      <c r="AK14" s="3" t="s">
        <v>1084</v>
      </c>
      <c r="AL14" s="3" t="s">
        <v>500</v>
      </c>
      <c r="AM14" s="3" t="s">
        <v>500</v>
      </c>
      <c r="AN14" s="3" t="s">
        <v>132</v>
      </c>
      <c r="AO14" s="3" t="s">
        <v>132</v>
      </c>
      <c r="AP14" s="3" t="s">
        <v>86</v>
      </c>
      <c r="AQ14" s="3" t="s">
        <v>86</v>
      </c>
      <c r="AR14" s="3" t="s">
        <v>1436</v>
      </c>
      <c r="AS14" s="3" t="s">
        <v>1436</v>
      </c>
      <c r="AT14" s="3" t="s">
        <v>335</v>
      </c>
      <c r="AU14" s="3" t="s">
        <v>335</v>
      </c>
      <c r="AV14" s="8">
        <v>0.04</v>
      </c>
      <c r="AW14" s="8">
        <v>0.06</v>
      </c>
      <c r="AX14" s="8">
        <v>0.09</v>
      </c>
      <c r="AY14" s="8">
        <v>0.44</v>
      </c>
      <c r="AZ14" s="2"/>
    </row>
    <row r="15" spans="1:52" x14ac:dyDescent="0.2">
      <c r="D15" s="1" t="s">
        <v>587</v>
      </c>
      <c r="E15" s="3" t="s">
        <v>76</v>
      </c>
      <c r="F15" s="3" t="s">
        <v>588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0.80972222222222223</v>
      </c>
      <c r="N15" s="3" t="s">
        <v>1444</v>
      </c>
      <c r="O15" s="3" t="s">
        <v>92</v>
      </c>
      <c r="P15" s="3" t="s">
        <v>190</v>
      </c>
      <c r="Q15" s="3" t="s">
        <v>83</v>
      </c>
      <c r="R15" s="3" t="s">
        <v>373</v>
      </c>
      <c r="S15" s="3" t="s">
        <v>83</v>
      </c>
      <c r="T15" s="3" t="s">
        <v>186</v>
      </c>
      <c r="U15" s="3" t="s">
        <v>83</v>
      </c>
      <c r="V15" s="3" t="s">
        <v>86</v>
      </c>
      <c r="W15" s="3" t="s">
        <v>86</v>
      </c>
      <c r="X15" s="3" t="s">
        <v>1424</v>
      </c>
      <c r="Y15" s="3" t="s">
        <v>83</v>
      </c>
      <c r="Z15" s="3" t="s">
        <v>747</v>
      </c>
      <c r="AA15" s="3" t="s">
        <v>83</v>
      </c>
      <c r="AB15" s="3" t="s">
        <v>179</v>
      </c>
      <c r="AC15" s="3" t="s">
        <v>83</v>
      </c>
      <c r="AD15" s="3" t="s">
        <v>86</v>
      </c>
      <c r="AE15" s="3" t="s">
        <v>86</v>
      </c>
      <c r="AF15" s="3" t="s">
        <v>101</v>
      </c>
      <c r="AG15" s="3" t="s">
        <v>83</v>
      </c>
      <c r="AH15" s="3" t="s">
        <v>155</v>
      </c>
      <c r="AI15" s="3" t="s">
        <v>83</v>
      </c>
      <c r="AJ15" s="3" t="s">
        <v>268</v>
      </c>
      <c r="AK15" s="3" t="s">
        <v>268</v>
      </c>
      <c r="AL15" s="3" t="s">
        <v>398</v>
      </c>
      <c r="AM15" s="3" t="s">
        <v>398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1407</v>
      </c>
      <c r="AS15" s="3" t="s">
        <v>1407</v>
      </c>
      <c r="AT15" s="3" t="s">
        <v>102</v>
      </c>
      <c r="AU15" s="3" t="s">
        <v>102</v>
      </c>
      <c r="AV15" s="8">
        <v>0.04</v>
      </c>
      <c r="AW15" s="8">
        <v>0.06</v>
      </c>
      <c r="AX15" s="8">
        <v>0.09</v>
      </c>
      <c r="AY15" s="8">
        <v>0.18</v>
      </c>
      <c r="AZ15" s="2"/>
    </row>
    <row r="16" spans="1:52" x14ac:dyDescent="0.2">
      <c r="D16" s="1" t="s">
        <v>1445</v>
      </c>
      <c r="E16" s="3" t="s">
        <v>76</v>
      </c>
      <c r="F16" s="3" t="s">
        <v>129</v>
      </c>
      <c r="G16" s="3" t="s">
        <v>468</v>
      </c>
      <c r="H16" s="2"/>
      <c r="I16" s="2"/>
      <c r="J16" s="2"/>
      <c r="K16" s="3" t="s">
        <v>79</v>
      </c>
      <c r="L16" s="3" t="s">
        <v>80</v>
      </c>
      <c r="M16" s="6">
        <v>0.81041666666666667</v>
      </c>
      <c r="N16" s="3" t="s">
        <v>1446</v>
      </c>
      <c r="O16" s="3" t="s">
        <v>92</v>
      </c>
      <c r="P16" s="3" t="s">
        <v>220</v>
      </c>
      <c r="Q16" s="3" t="s">
        <v>83</v>
      </c>
      <c r="R16" s="3" t="s">
        <v>196</v>
      </c>
      <c r="S16" s="3" t="s">
        <v>83</v>
      </c>
      <c r="T16" s="3" t="s">
        <v>179</v>
      </c>
      <c r="U16" s="3" t="s">
        <v>83</v>
      </c>
      <c r="V16" s="3">
        <f>-(0.25 %)</f>
        <v>-2.5000000000000001E-3</v>
      </c>
      <c r="W16" s="3" t="s">
        <v>86</v>
      </c>
      <c r="X16" s="3" t="s">
        <v>374</v>
      </c>
      <c r="Y16" s="3" t="s">
        <v>83</v>
      </c>
      <c r="Z16" s="3" t="s">
        <v>228</v>
      </c>
      <c r="AA16" s="3" t="s">
        <v>83</v>
      </c>
      <c r="AB16" s="3" t="s">
        <v>179</v>
      </c>
      <c r="AC16" s="3" t="s">
        <v>83</v>
      </c>
      <c r="AD16" s="3" t="s">
        <v>1447</v>
      </c>
      <c r="AE16" s="3" t="s">
        <v>86</v>
      </c>
      <c r="AF16" s="3" t="s">
        <v>101</v>
      </c>
      <c r="AG16" s="3" t="s">
        <v>83</v>
      </c>
      <c r="AH16" s="3" t="s">
        <v>118</v>
      </c>
      <c r="AI16" s="3" t="s">
        <v>83</v>
      </c>
      <c r="AJ16" s="3" t="s">
        <v>191</v>
      </c>
      <c r="AK16" s="3" t="s">
        <v>191</v>
      </c>
      <c r="AL16" s="3" t="s">
        <v>192</v>
      </c>
      <c r="AM16" s="3" t="s">
        <v>192</v>
      </c>
      <c r="AN16" s="3" t="s">
        <v>179</v>
      </c>
      <c r="AO16" s="3" t="s">
        <v>179</v>
      </c>
      <c r="AP16" s="3" t="s">
        <v>86</v>
      </c>
      <c r="AQ16" s="3" t="s">
        <v>86</v>
      </c>
      <c r="AR16" s="3" t="s">
        <v>1407</v>
      </c>
      <c r="AS16" s="3" t="s">
        <v>1407</v>
      </c>
      <c r="AT16" s="3" t="s">
        <v>102</v>
      </c>
      <c r="AU16" s="3" t="s">
        <v>102</v>
      </c>
      <c r="AV16" s="8">
        <v>0</v>
      </c>
      <c r="AW16" s="8">
        <v>0</v>
      </c>
      <c r="AX16" s="8">
        <v>0.01</v>
      </c>
      <c r="AY16" s="8">
        <v>0.09</v>
      </c>
      <c r="AZ16" s="2"/>
    </row>
    <row r="17" spans="4:52" x14ac:dyDescent="0.2">
      <c r="D17" s="1" t="s">
        <v>805</v>
      </c>
      <c r="E17" s="3" t="s">
        <v>76</v>
      </c>
      <c r="F17" s="3" t="s">
        <v>129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0.81111111111111101</v>
      </c>
      <c r="N17" s="3" t="s">
        <v>1448</v>
      </c>
      <c r="O17" s="3" t="s">
        <v>92</v>
      </c>
      <c r="P17" s="3" t="s">
        <v>157</v>
      </c>
      <c r="Q17" s="3" t="s">
        <v>83</v>
      </c>
      <c r="R17" s="3" t="s">
        <v>714</v>
      </c>
      <c r="S17" s="3" t="s">
        <v>83</v>
      </c>
      <c r="T17" s="3" t="s">
        <v>178</v>
      </c>
      <c r="U17" s="3" t="s">
        <v>83</v>
      </c>
      <c r="V17" s="3" t="s">
        <v>1449</v>
      </c>
      <c r="W17" s="3" t="s">
        <v>86</v>
      </c>
      <c r="X17" s="3" t="s">
        <v>433</v>
      </c>
      <c r="Y17" s="3" t="s">
        <v>83</v>
      </c>
      <c r="Z17" s="3" t="s">
        <v>1360</v>
      </c>
      <c r="AA17" s="3" t="s">
        <v>83</v>
      </c>
      <c r="AB17" s="3" t="s">
        <v>333</v>
      </c>
      <c r="AC17" s="3" t="s">
        <v>83</v>
      </c>
      <c r="AD17" s="3" t="s">
        <v>1450</v>
      </c>
      <c r="AE17" s="3" t="s">
        <v>86</v>
      </c>
      <c r="AF17" s="3" t="s">
        <v>101</v>
      </c>
      <c r="AG17" s="3" t="s">
        <v>83</v>
      </c>
      <c r="AH17" s="3" t="s">
        <v>155</v>
      </c>
      <c r="AI17" s="3" t="s">
        <v>83</v>
      </c>
      <c r="AJ17" s="3" t="s">
        <v>191</v>
      </c>
      <c r="AK17" s="3" t="s">
        <v>191</v>
      </c>
      <c r="AL17" s="3" t="s">
        <v>1085</v>
      </c>
      <c r="AM17" s="3" t="s">
        <v>1085</v>
      </c>
      <c r="AN17" s="3" t="s">
        <v>431</v>
      </c>
      <c r="AO17" s="3" t="s">
        <v>431</v>
      </c>
      <c r="AP17" s="3" t="s">
        <v>86</v>
      </c>
      <c r="AQ17" s="3" t="s">
        <v>86</v>
      </c>
      <c r="AR17" s="3" t="s">
        <v>1407</v>
      </c>
      <c r="AS17" s="3" t="s">
        <v>1407</v>
      </c>
      <c r="AT17" s="3" t="s">
        <v>102</v>
      </c>
      <c r="AU17" s="3" t="s">
        <v>102</v>
      </c>
      <c r="AV17" s="8">
        <v>0.01</v>
      </c>
      <c r="AW17" s="8">
        <v>0.01</v>
      </c>
      <c r="AX17" s="8">
        <v>0.03</v>
      </c>
      <c r="AY17" s="8">
        <v>0.33</v>
      </c>
      <c r="AZ17" s="2"/>
    </row>
    <row r="18" spans="4:52" x14ac:dyDescent="0.2">
      <c r="D18" s="1" t="s">
        <v>1451</v>
      </c>
      <c r="E18" s="3" t="s">
        <v>76</v>
      </c>
      <c r="F18" s="3" t="s">
        <v>318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0.81180555555555556</v>
      </c>
      <c r="N18" s="3" t="s">
        <v>1452</v>
      </c>
      <c r="O18" s="3" t="s">
        <v>92</v>
      </c>
      <c r="P18" s="3" t="s">
        <v>283</v>
      </c>
      <c r="Q18" s="3" t="s">
        <v>1323</v>
      </c>
      <c r="R18" s="3" t="s">
        <v>525</v>
      </c>
      <c r="S18" s="3" t="s">
        <v>216</v>
      </c>
      <c r="T18" s="3" t="s">
        <v>186</v>
      </c>
      <c r="U18" s="3" t="s">
        <v>133</v>
      </c>
      <c r="V18" s="3">
        <f>-(0.63 %)</f>
        <v>-6.3E-3</v>
      </c>
      <c r="W18" s="3" t="s">
        <v>86</v>
      </c>
      <c r="X18" s="3" t="s">
        <v>214</v>
      </c>
      <c r="Y18" s="3" t="s">
        <v>83</v>
      </c>
      <c r="Z18" s="3" t="s">
        <v>759</v>
      </c>
      <c r="AA18" s="3" t="s">
        <v>83</v>
      </c>
      <c r="AB18" s="3" t="s">
        <v>179</v>
      </c>
      <c r="AC18" s="3" t="s">
        <v>83</v>
      </c>
      <c r="AD18" s="3" t="s">
        <v>334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301</v>
      </c>
      <c r="AK18" s="3" t="s">
        <v>301</v>
      </c>
      <c r="AL18" s="3" t="s">
        <v>525</v>
      </c>
      <c r="AM18" s="3" t="s">
        <v>525</v>
      </c>
      <c r="AN18" s="3" t="s">
        <v>179</v>
      </c>
      <c r="AO18" s="3" t="s">
        <v>179</v>
      </c>
      <c r="AP18" s="3" t="s">
        <v>86</v>
      </c>
      <c r="AQ18" s="3" t="s">
        <v>86</v>
      </c>
      <c r="AR18" s="3" t="s">
        <v>1407</v>
      </c>
      <c r="AS18" s="3" t="s">
        <v>1407</v>
      </c>
      <c r="AT18" s="3" t="s">
        <v>102</v>
      </c>
      <c r="AU18" s="3" t="s">
        <v>102</v>
      </c>
      <c r="AV18" s="8">
        <v>0.01</v>
      </c>
      <c r="AW18" s="8">
        <v>0.02</v>
      </c>
      <c r="AX18" s="8">
        <v>0.04</v>
      </c>
      <c r="AY18" s="8">
        <v>0.08</v>
      </c>
      <c r="AZ18" s="2"/>
    </row>
    <row r="19" spans="4:52" x14ac:dyDescent="0.2">
      <c r="D19" s="1" t="s">
        <v>704</v>
      </c>
      <c r="E19" s="3" t="s">
        <v>705</v>
      </c>
      <c r="F19" s="3" t="s">
        <v>273</v>
      </c>
      <c r="G19" s="3" t="s">
        <v>89</v>
      </c>
      <c r="H19" s="3" t="s">
        <v>706</v>
      </c>
      <c r="I19" s="3" t="s">
        <v>1393</v>
      </c>
      <c r="J19" s="2"/>
      <c r="K19" s="3" t="s">
        <v>276</v>
      </c>
      <c r="L19" s="3" t="s">
        <v>80</v>
      </c>
      <c r="M19" s="6">
        <v>0.81180555555555556</v>
      </c>
      <c r="N19" s="3" t="s">
        <v>1453</v>
      </c>
      <c r="O19" s="3" t="s">
        <v>708</v>
      </c>
      <c r="P19" s="3" t="s">
        <v>157</v>
      </c>
      <c r="Q19" s="3" t="s">
        <v>1454</v>
      </c>
      <c r="R19" s="3" t="s">
        <v>683</v>
      </c>
      <c r="S19" s="3" t="s">
        <v>149</v>
      </c>
      <c r="T19" s="3" t="s">
        <v>121</v>
      </c>
      <c r="U19" s="3" t="s">
        <v>133</v>
      </c>
      <c r="V19" s="3" t="s">
        <v>1455</v>
      </c>
      <c r="W19" s="3" t="s">
        <v>86</v>
      </c>
      <c r="X19" s="3" t="s">
        <v>925</v>
      </c>
      <c r="Y19" s="3" t="s">
        <v>83</v>
      </c>
      <c r="Z19" s="3" t="s">
        <v>694</v>
      </c>
      <c r="AA19" s="3" t="s">
        <v>83</v>
      </c>
      <c r="AB19" s="3" t="s">
        <v>186</v>
      </c>
      <c r="AC19" s="3" t="s">
        <v>83</v>
      </c>
      <c r="AD19" s="3" t="s">
        <v>86</v>
      </c>
      <c r="AE19" s="3" t="s">
        <v>86</v>
      </c>
      <c r="AF19" s="3" t="s">
        <v>101</v>
      </c>
      <c r="AG19" s="3" t="s">
        <v>83</v>
      </c>
      <c r="AH19" s="3" t="s">
        <v>155</v>
      </c>
      <c r="AI19" s="3" t="s">
        <v>83</v>
      </c>
      <c r="AJ19" s="3" t="s">
        <v>1275</v>
      </c>
      <c r="AK19" s="3" t="s">
        <v>1275</v>
      </c>
      <c r="AL19" s="3" t="s">
        <v>333</v>
      </c>
      <c r="AM19" s="3" t="s">
        <v>333</v>
      </c>
      <c r="AN19" s="3" t="s">
        <v>186</v>
      </c>
      <c r="AO19" s="3" t="s">
        <v>186</v>
      </c>
      <c r="AP19" s="3" t="s">
        <v>86</v>
      </c>
      <c r="AQ19" s="3" t="s">
        <v>86</v>
      </c>
      <c r="AR19" s="3" t="s">
        <v>1407</v>
      </c>
      <c r="AS19" s="3" t="s">
        <v>1407</v>
      </c>
      <c r="AT19" s="3" t="s">
        <v>102</v>
      </c>
      <c r="AU19" s="3" t="s">
        <v>102</v>
      </c>
      <c r="AV19" s="8">
        <v>7.0000000000000007E-2</v>
      </c>
      <c r="AW19" s="8">
        <v>0.1</v>
      </c>
      <c r="AX19" s="8">
        <v>0.15</v>
      </c>
      <c r="AY19" s="8">
        <v>0.46</v>
      </c>
      <c r="AZ19" s="2"/>
    </row>
    <row r="20" spans="4:52" x14ac:dyDescent="0.2">
      <c r="D20" s="1" t="s">
        <v>1456</v>
      </c>
      <c r="E20" s="3" t="s">
        <v>76</v>
      </c>
      <c r="F20" s="3" t="s">
        <v>1457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0.8125</v>
      </c>
      <c r="N20" s="3" t="s">
        <v>1458</v>
      </c>
      <c r="O20" s="3" t="s">
        <v>92</v>
      </c>
      <c r="P20" s="3" t="s">
        <v>451</v>
      </c>
      <c r="Q20" s="3" t="s">
        <v>83</v>
      </c>
      <c r="R20" s="3" t="s">
        <v>490</v>
      </c>
      <c r="S20" s="3" t="s">
        <v>83</v>
      </c>
      <c r="T20" s="3" t="s">
        <v>112</v>
      </c>
      <c r="U20" s="3" t="s">
        <v>83</v>
      </c>
      <c r="V20" s="3">
        <f>-(0.05 %)</f>
        <v>-5.0000000000000001E-4</v>
      </c>
      <c r="W20" s="3" t="s">
        <v>86</v>
      </c>
      <c r="X20" s="3" t="s">
        <v>1333</v>
      </c>
      <c r="Y20" s="3" t="s">
        <v>83</v>
      </c>
      <c r="Z20" s="3" t="s">
        <v>356</v>
      </c>
      <c r="AA20" s="3" t="s">
        <v>83</v>
      </c>
      <c r="AB20" s="3" t="s">
        <v>179</v>
      </c>
      <c r="AC20" s="3" t="s">
        <v>83</v>
      </c>
      <c r="AD20" s="3" t="s">
        <v>86</v>
      </c>
      <c r="AE20" s="3" t="s">
        <v>86</v>
      </c>
      <c r="AF20" s="3" t="s">
        <v>101</v>
      </c>
      <c r="AG20" s="3" t="s">
        <v>83</v>
      </c>
      <c r="AH20" s="3" t="s">
        <v>497</v>
      </c>
      <c r="AI20" s="3" t="s">
        <v>83</v>
      </c>
      <c r="AJ20" s="3" t="s">
        <v>1327</v>
      </c>
      <c r="AK20" s="3" t="s">
        <v>1327</v>
      </c>
      <c r="AL20" s="3" t="s">
        <v>356</v>
      </c>
      <c r="AM20" s="3" t="s">
        <v>356</v>
      </c>
      <c r="AN20" s="3" t="s">
        <v>121</v>
      </c>
      <c r="AO20" s="3" t="s">
        <v>121</v>
      </c>
      <c r="AP20" s="3" t="s">
        <v>86</v>
      </c>
      <c r="AQ20" s="3" t="s">
        <v>86</v>
      </c>
      <c r="AR20" s="3" t="s">
        <v>1407</v>
      </c>
      <c r="AS20" s="3" t="s">
        <v>1407</v>
      </c>
      <c r="AT20" s="3" t="s">
        <v>183</v>
      </c>
      <c r="AU20" s="3" t="s">
        <v>183</v>
      </c>
      <c r="AV20" s="8">
        <v>0.05</v>
      </c>
      <c r="AW20" s="8">
        <v>7.0000000000000007E-2</v>
      </c>
      <c r="AX20" s="8">
        <v>0.09</v>
      </c>
      <c r="AY20" s="8">
        <v>0.24</v>
      </c>
      <c r="AZ20" s="2"/>
    </row>
    <row r="21" spans="4:52" x14ac:dyDescent="0.2">
      <c r="D21" s="1" t="s">
        <v>1459</v>
      </c>
      <c r="E21" s="3" t="s">
        <v>76</v>
      </c>
      <c r="F21" s="3" t="s">
        <v>1460</v>
      </c>
      <c r="G21" s="3" t="s">
        <v>78</v>
      </c>
      <c r="H21" s="2"/>
      <c r="I21" s="2"/>
      <c r="J21" s="2"/>
      <c r="K21" s="3" t="s">
        <v>79</v>
      </c>
      <c r="L21" s="3" t="s">
        <v>80</v>
      </c>
      <c r="M21" s="6">
        <v>0.81319444444444444</v>
      </c>
      <c r="N21" s="3" t="s">
        <v>1461</v>
      </c>
      <c r="O21" s="2"/>
      <c r="P21" s="3" t="s">
        <v>451</v>
      </c>
      <c r="Q21" s="3" t="s">
        <v>1462</v>
      </c>
      <c r="R21" s="3" t="s">
        <v>630</v>
      </c>
      <c r="S21" s="3" t="s">
        <v>558</v>
      </c>
      <c r="T21" s="3" t="s">
        <v>186</v>
      </c>
      <c r="U21" s="3" t="s">
        <v>186</v>
      </c>
      <c r="V21" s="3" t="s">
        <v>1463</v>
      </c>
      <c r="W21" s="3" t="s">
        <v>86</v>
      </c>
      <c r="X21" s="3" t="s">
        <v>599</v>
      </c>
      <c r="Y21" s="3" t="s">
        <v>83</v>
      </c>
      <c r="Z21" s="3" t="s">
        <v>185</v>
      </c>
      <c r="AA21" s="3" t="s">
        <v>83</v>
      </c>
      <c r="AB21" s="3" t="s">
        <v>194</v>
      </c>
      <c r="AC21" s="3" t="s">
        <v>83</v>
      </c>
      <c r="AD21" s="3" t="s">
        <v>86</v>
      </c>
      <c r="AE21" s="3" t="s">
        <v>86</v>
      </c>
      <c r="AF21" s="3" t="s">
        <v>101</v>
      </c>
      <c r="AG21" s="3" t="s">
        <v>83</v>
      </c>
      <c r="AH21" s="3" t="s">
        <v>155</v>
      </c>
      <c r="AI21" s="3" t="s">
        <v>83</v>
      </c>
      <c r="AJ21" s="3" t="s">
        <v>1217</v>
      </c>
      <c r="AK21" s="3" t="s">
        <v>1217</v>
      </c>
      <c r="AL21" s="3" t="s">
        <v>630</v>
      </c>
      <c r="AM21" s="3" t="s">
        <v>630</v>
      </c>
      <c r="AN21" s="3" t="s">
        <v>179</v>
      </c>
      <c r="AO21" s="3" t="s">
        <v>179</v>
      </c>
      <c r="AP21" s="3" t="s">
        <v>86</v>
      </c>
      <c r="AQ21" s="3" t="s">
        <v>86</v>
      </c>
      <c r="AR21" s="3" t="s">
        <v>1407</v>
      </c>
      <c r="AS21" s="3" t="s">
        <v>1407</v>
      </c>
      <c r="AT21" s="3" t="s">
        <v>102</v>
      </c>
      <c r="AU21" s="3" t="s">
        <v>102</v>
      </c>
      <c r="AV21" s="8">
        <v>0.01</v>
      </c>
      <c r="AW21" s="8">
        <v>0.02</v>
      </c>
      <c r="AX21" s="8">
        <v>0.04</v>
      </c>
      <c r="AY21" s="8">
        <v>0.17</v>
      </c>
      <c r="AZ21" s="2"/>
    </row>
    <row r="22" spans="4:52" x14ac:dyDescent="0.2">
      <c r="D22" s="1" t="s">
        <v>1464</v>
      </c>
      <c r="E22" s="3" t="s">
        <v>76</v>
      </c>
      <c r="F22" s="3" t="s">
        <v>1465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0.81319444444444444</v>
      </c>
      <c r="N22" s="3" t="s">
        <v>1466</v>
      </c>
      <c r="O22" s="3" t="s">
        <v>92</v>
      </c>
      <c r="P22" s="3" t="s">
        <v>728</v>
      </c>
      <c r="Q22" s="3" t="s">
        <v>83</v>
      </c>
      <c r="R22" s="3" t="s">
        <v>617</v>
      </c>
      <c r="S22" s="3" t="s">
        <v>83</v>
      </c>
      <c r="T22" s="3" t="s">
        <v>179</v>
      </c>
      <c r="U22" s="3" t="s">
        <v>83</v>
      </c>
      <c r="V22" s="3" t="s">
        <v>86</v>
      </c>
      <c r="W22" s="3" t="s">
        <v>86</v>
      </c>
      <c r="X22" s="3" t="s">
        <v>452</v>
      </c>
      <c r="Y22" s="3" t="s">
        <v>83</v>
      </c>
      <c r="Z22" s="3" t="s">
        <v>605</v>
      </c>
      <c r="AA22" s="3" t="s">
        <v>83</v>
      </c>
      <c r="AB22" s="3" t="s">
        <v>179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155</v>
      </c>
      <c r="AI22" s="3" t="s">
        <v>83</v>
      </c>
      <c r="AJ22" s="3" t="s">
        <v>301</v>
      </c>
      <c r="AK22" s="3" t="s">
        <v>301</v>
      </c>
      <c r="AL22" s="3" t="s">
        <v>605</v>
      </c>
      <c r="AM22" s="3" t="s">
        <v>605</v>
      </c>
      <c r="AN22" s="3" t="s">
        <v>179</v>
      </c>
      <c r="AO22" s="3" t="s">
        <v>179</v>
      </c>
      <c r="AP22" s="3" t="s">
        <v>86</v>
      </c>
      <c r="AQ22" s="3" t="s">
        <v>86</v>
      </c>
      <c r="AR22" s="3" t="s">
        <v>1407</v>
      </c>
      <c r="AS22" s="3" t="s">
        <v>1407</v>
      </c>
      <c r="AT22" s="3" t="s">
        <v>102</v>
      </c>
      <c r="AU22" s="3" t="s">
        <v>102</v>
      </c>
      <c r="AV22" s="8">
        <v>0.01</v>
      </c>
      <c r="AW22" s="8">
        <v>0.03</v>
      </c>
      <c r="AX22" s="8">
        <v>0.05</v>
      </c>
      <c r="AY22" s="8">
        <v>0.23</v>
      </c>
      <c r="AZ22" s="2"/>
    </row>
    <row r="23" spans="4:52" x14ac:dyDescent="0.2">
      <c r="D23" s="1" t="s">
        <v>1467</v>
      </c>
      <c r="E23" s="3" t="s">
        <v>76</v>
      </c>
      <c r="F23" s="3" t="s">
        <v>1468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0.81388888888888899</v>
      </c>
      <c r="N23" s="3" t="s">
        <v>1469</v>
      </c>
      <c r="O23" s="2"/>
      <c r="P23" s="3" t="s">
        <v>332</v>
      </c>
      <c r="Q23" s="3" t="s">
        <v>83</v>
      </c>
      <c r="R23" s="3" t="s">
        <v>504</v>
      </c>
      <c r="S23" s="3" t="s">
        <v>83</v>
      </c>
      <c r="T23" s="3" t="s">
        <v>112</v>
      </c>
      <c r="U23" s="3" t="s">
        <v>83</v>
      </c>
      <c r="V23" s="3" t="s">
        <v>1470</v>
      </c>
      <c r="W23" s="3" t="s">
        <v>86</v>
      </c>
      <c r="X23" s="3" t="s">
        <v>167</v>
      </c>
      <c r="Y23" s="3" t="s">
        <v>83</v>
      </c>
      <c r="Z23" s="3" t="s">
        <v>263</v>
      </c>
      <c r="AA23" s="3" t="s">
        <v>83</v>
      </c>
      <c r="AB23" s="3" t="s">
        <v>135</v>
      </c>
      <c r="AC23" s="3" t="s">
        <v>83</v>
      </c>
      <c r="AD23" s="3" t="s">
        <v>1471</v>
      </c>
      <c r="AE23" s="3" t="s">
        <v>86</v>
      </c>
      <c r="AF23" s="3" t="s">
        <v>101</v>
      </c>
      <c r="AG23" s="3" t="s">
        <v>83</v>
      </c>
      <c r="AH23" s="3" t="s">
        <v>155</v>
      </c>
      <c r="AI23" s="3" t="s">
        <v>83</v>
      </c>
      <c r="AJ23" s="3" t="s">
        <v>1138</v>
      </c>
      <c r="AK23" s="3" t="s">
        <v>1138</v>
      </c>
      <c r="AL23" s="3" t="s">
        <v>331</v>
      </c>
      <c r="AM23" s="3" t="s">
        <v>331</v>
      </c>
      <c r="AN23" s="3" t="s">
        <v>112</v>
      </c>
      <c r="AO23" s="3" t="s">
        <v>112</v>
      </c>
      <c r="AP23" s="3" t="s">
        <v>86</v>
      </c>
      <c r="AQ23" s="3" t="s">
        <v>86</v>
      </c>
      <c r="AR23" s="3" t="s">
        <v>1436</v>
      </c>
      <c r="AS23" s="3" t="s">
        <v>1436</v>
      </c>
      <c r="AT23" s="3" t="s">
        <v>139</v>
      </c>
      <c r="AU23" s="3" t="s">
        <v>139</v>
      </c>
      <c r="AV23" s="8">
        <v>0.01</v>
      </c>
      <c r="AW23" s="8">
        <v>0.01</v>
      </c>
      <c r="AX23" s="8">
        <v>0.02</v>
      </c>
      <c r="AY23" s="8">
        <v>0.19</v>
      </c>
      <c r="AZ23" s="2"/>
    </row>
    <row r="24" spans="4:52" x14ac:dyDescent="0.2">
      <c r="D24" s="1" t="s">
        <v>1472</v>
      </c>
      <c r="E24" s="3" t="s">
        <v>76</v>
      </c>
      <c r="F24" s="3" t="s">
        <v>1473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0.81458333333333333</v>
      </c>
      <c r="N24" s="3" t="s">
        <v>1474</v>
      </c>
      <c r="O24" s="2"/>
      <c r="P24" s="3" t="s">
        <v>728</v>
      </c>
      <c r="Q24" s="3" t="s">
        <v>83</v>
      </c>
      <c r="R24" s="3" t="s">
        <v>558</v>
      </c>
      <c r="S24" s="3" t="s">
        <v>83</v>
      </c>
      <c r="T24" s="3" t="s">
        <v>186</v>
      </c>
      <c r="U24" s="3" t="s">
        <v>83</v>
      </c>
      <c r="V24" s="3">
        <f>-(0.22 %)</f>
        <v>-2.2000000000000001E-3</v>
      </c>
      <c r="W24" s="3" t="s">
        <v>86</v>
      </c>
      <c r="X24" s="3" t="s">
        <v>315</v>
      </c>
      <c r="Y24" s="3" t="s">
        <v>83</v>
      </c>
      <c r="Z24" s="3" t="s">
        <v>178</v>
      </c>
      <c r="AA24" s="3" t="s">
        <v>83</v>
      </c>
      <c r="AB24" s="3" t="s">
        <v>179</v>
      </c>
      <c r="AC24" s="3" t="s">
        <v>83</v>
      </c>
      <c r="AD24" s="3" t="s">
        <v>86</v>
      </c>
      <c r="AE24" s="3" t="s">
        <v>86</v>
      </c>
      <c r="AF24" s="3" t="s">
        <v>101</v>
      </c>
      <c r="AG24" s="3" t="s">
        <v>83</v>
      </c>
      <c r="AH24" s="3" t="s">
        <v>118</v>
      </c>
      <c r="AI24" s="3" t="s">
        <v>83</v>
      </c>
      <c r="AJ24" s="3" t="s">
        <v>191</v>
      </c>
      <c r="AK24" s="3" t="s">
        <v>191</v>
      </c>
      <c r="AL24" s="3" t="s">
        <v>440</v>
      </c>
      <c r="AM24" s="3" t="s">
        <v>440</v>
      </c>
      <c r="AN24" s="3" t="s">
        <v>179</v>
      </c>
      <c r="AO24" s="3" t="s">
        <v>179</v>
      </c>
      <c r="AP24" s="3" t="s">
        <v>86</v>
      </c>
      <c r="AQ24" s="3" t="s">
        <v>86</v>
      </c>
      <c r="AR24" s="3" t="s">
        <v>1407</v>
      </c>
      <c r="AS24" s="3" t="s">
        <v>1407</v>
      </c>
      <c r="AT24" s="3" t="s">
        <v>102</v>
      </c>
      <c r="AU24" s="3" t="s">
        <v>102</v>
      </c>
      <c r="AV24" s="8">
        <v>7.0000000000000007E-2</v>
      </c>
      <c r="AW24" s="8">
        <v>0.11</v>
      </c>
      <c r="AX24" s="8">
        <v>0.15</v>
      </c>
      <c r="AY24" s="8">
        <v>0.5</v>
      </c>
      <c r="AZ24" s="2"/>
    </row>
    <row r="25" spans="4:52" x14ac:dyDescent="0.2">
      <c r="D25" s="1" t="s">
        <v>542</v>
      </c>
      <c r="E25" s="3" t="s">
        <v>76</v>
      </c>
      <c r="F25" s="3" t="s">
        <v>543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0.81805555555555554</v>
      </c>
      <c r="N25" s="3" t="s">
        <v>1476</v>
      </c>
      <c r="O25" s="2"/>
      <c r="P25" s="3" t="s">
        <v>184</v>
      </c>
      <c r="Q25" s="3" t="s">
        <v>83</v>
      </c>
      <c r="R25" s="3" t="s">
        <v>145</v>
      </c>
      <c r="S25" s="3" t="s">
        <v>83</v>
      </c>
      <c r="T25" s="3" t="s">
        <v>121</v>
      </c>
      <c r="U25" s="3" t="s">
        <v>83</v>
      </c>
      <c r="V25" s="3" t="s">
        <v>86</v>
      </c>
      <c r="W25" s="3" t="s">
        <v>86</v>
      </c>
      <c r="X25" s="3" t="s">
        <v>83</v>
      </c>
      <c r="Y25" s="3" t="s">
        <v>83</v>
      </c>
      <c r="Z25" s="3" t="s">
        <v>83</v>
      </c>
      <c r="AA25" s="3" t="s">
        <v>83</v>
      </c>
      <c r="AB25" s="3" t="s">
        <v>83</v>
      </c>
      <c r="AC25" s="3" t="s">
        <v>83</v>
      </c>
      <c r="AD25" s="3" t="s">
        <v>86</v>
      </c>
      <c r="AE25" s="3" t="s">
        <v>86</v>
      </c>
      <c r="AF25" s="3" t="s">
        <v>83</v>
      </c>
      <c r="AG25" s="3" t="s">
        <v>83</v>
      </c>
      <c r="AH25" s="3" t="s">
        <v>83</v>
      </c>
      <c r="AI25" s="3" t="s">
        <v>83</v>
      </c>
      <c r="AJ25" s="3" t="s">
        <v>83</v>
      </c>
      <c r="AK25" s="3" t="s">
        <v>83</v>
      </c>
      <c r="AL25" s="3" t="s">
        <v>83</v>
      </c>
      <c r="AM25" s="3" t="s">
        <v>83</v>
      </c>
      <c r="AN25" s="3" t="s">
        <v>83</v>
      </c>
      <c r="AO25" s="3" t="s">
        <v>83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</v>
      </c>
      <c r="AW25" s="8">
        <v>0</v>
      </c>
      <c r="AX25" s="8">
        <v>0.01</v>
      </c>
      <c r="AY25" s="8">
        <v>0.14000000000000001</v>
      </c>
      <c r="AZ25" s="2"/>
    </row>
    <row r="26" spans="4:52" x14ac:dyDescent="0.2">
      <c r="D26" s="1" t="s">
        <v>979</v>
      </c>
      <c r="E26" s="3" t="s">
        <v>76</v>
      </c>
      <c r="F26" s="3" t="s">
        <v>980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0.81805555555555554</v>
      </c>
      <c r="N26" s="3" t="s">
        <v>1477</v>
      </c>
      <c r="O26" s="3" t="s">
        <v>92</v>
      </c>
      <c r="P26" s="3" t="s">
        <v>253</v>
      </c>
      <c r="Q26" s="3" t="s">
        <v>83</v>
      </c>
      <c r="R26" s="3" t="s">
        <v>271</v>
      </c>
      <c r="S26" s="3" t="s">
        <v>83</v>
      </c>
      <c r="T26" s="3" t="s">
        <v>494</v>
      </c>
      <c r="U26" s="3" t="s">
        <v>83</v>
      </c>
      <c r="V26" s="3" t="s">
        <v>1478</v>
      </c>
      <c r="W26" s="3" t="s">
        <v>86</v>
      </c>
      <c r="X26" s="3" t="s">
        <v>1479</v>
      </c>
      <c r="Y26" s="3" t="s">
        <v>83</v>
      </c>
      <c r="Z26" s="3" t="s">
        <v>498</v>
      </c>
      <c r="AA26" s="3" t="s">
        <v>83</v>
      </c>
      <c r="AB26" s="3" t="s">
        <v>721</v>
      </c>
      <c r="AC26" s="3" t="s">
        <v>83</v>
      </c>
      <c r="AD26" s="3" t="s">
        <v>86</v>
      </c>
      <c r="AE26" s="3" t="s">
        <v>86</v>
      </c>
      <c r="AF26" s="3" t="s">
        <v>101</v>
      </c>
      <c r="AG26" s="3" t="s">
        <v>83</v>
      </c>
      <c r="AH26" s="3" t="s">
        <v>155</v>
      </c>
      <c r="AI26" s="3" t="s">
        <v>83</v>
      </c>
      <c r="AJ26" s="3" t="s">
        <v>1347</v>
      </c>
      <c r="AK26" s="3" t="s">
        <v>1347</v>
      </c>
      <c r="AL26" s="3" t="s">
        <v>431</v>
      </c>
      <c r="AM26" s="3" t="s">
        <v>431</v>
      </c>
      <c r="AN26" s="3" t="s">
        <v>441</v>
      </c>
      <c r="AO26" s="3" t="s">
        <v>441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139</v>
      </c>
      <c r="AU26" s="3" t="s">
        <v>139</v>
      </c>
      <c r="AV26" s="8">
        <v>0.02</v>
      </c>
      <c r="AW26" s="8">
        <v>0.02</v>
      </c>
      <c r="AX26" s="8">
        <v>0.05</v>
      </c>
      <c r="AY26" s="8">
        <v>0.45</v>
      </c>
      <c r="AZ26" s="2"/>
    </row>
    <row r="27" spans="4:52" x14ac:dyDescent="0.2">
      <c r="D27" s="1" t="s">
        <v>1480</v>
      </c>
      <c r="E27" s="3" t="s">
        <v>76</v>
      </c>
      <c r="F27" s="3" t="s">
        <v>1481</v>
      </c>
      <c r="G27" s="3" t="s">
        <v>130</v>
      </c>
      <c r="H27" s="2"/>
      <c r="I27" s="2"/>
      <c r="J27" s="2"/>
      <c r="K27" s="3" t="s">
        <v>79</v>
      </c>
      <c r="L27" s="3" t="s">
        <v>80</v>
      </c>
      <c r="M27" s="6">
        <v>0.81874999999999998</v>
      </c>
      <c r="N27" s="3" t="s">
        <v>1482</v>
      </c>
      <c r="O27" s="3" t="s">
        <v>92</v>
      </c>
      <c r="P27" s="3" t="s">
        <v>283</v>
      </c>
      <c r="Q27" s="3" t="s">
        <v>83</v>
      </c>
      <c r="R27" s="3" t="s">
        <v>1299</v>
      </c>
      <c r="S27" s="3" t="s">
        <v>83</v>
      </c>
      <c r="T27" s="3" t="s">
        <v>179</v>
      </c>
      <c r="U27" s="3" t="s">
        <v>83</v>
      </c>
      <c r="V27" s="3" t="s">
        <v>384</v>
      </c>
      <c r="W27" s="3" t="s">
        <v>86</v>
      </c>
      <c r="X27" s="3" t="s">
        <v>485</v>
      </c>
      <c r="Y27" s="3" t="s">
        <v>83</v>
      </c>
      <c r="Z27" s="3" t="s">
        <v>1299</v>
      </c>
      <c r="AA27" s="3" t="s">
        <v>83</v>
      </c>
      <c r="AB27" s="3" t="s">
        <v>179</v>
      </c>
      <c r="AC27" s="3" t="s">
        <v>83</v>
      </c>
      <c r="AD27" s="3" t="s">
        <v>1483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1275</v>
      </c>
      <c r="AK27" s="3" t="s">
        <v>1275</v>
      </c>
      <c r="AL27" s="3" t="s">
        <v>813</v>
      </c>
      <c r="AM27" s="3" t="s">
        <v>813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1407</v>
      </c>
      <c r="AS27" s="3" t="s">
        <v>1407</v>
      </c>
      <c r="AT27" s="3" t="s">
        <v>102</v>
      </c>
      <c r="AU27" s="3" t="s">
        <v>102</v>
      </c>
      <c r="AV27" s="8">
        <v>0.01</v>
      </c>
      <c r="AW27" s="8">
        <v>0.02</v>
      </c>
      <c r="AX27" s="8">
        <v>0.04</v>
      </c>
      <c r="AY27" s="8">
        <v>0.09</v>
      </c>
      <c r="AZ27" s="2"/>
    </row>
    <row r="28" spans="4:52" x14ac:dyDescent="0.2">
      <c r="D28" s="1" t="s">
        <v>1484</v>
      </c>
      <c r="E28" s="3" t="s">
        <v>76</v>
      </c>
      <c r="F28" s="3" t="s">
        <v>1485</v>
      </c>
      <c r="G28" s="3" t="s">
        <v>130</v>
      </c>
      <c r="H28" s="2"/>
      <c r="I28" s="2"/>
      <c r="J28" s="2"/>
      <c r="K28" s="3" t="s">
        <v>79</v>
      </c>
      <c r="L28" s="3" t="s">
        <v>80</v>
      </c>
      <c r="M28" s="6">
        <v>0.81944444444444453</v>
      </c>
      <c r="N28" s="3" t="s">
        <v>1486</v>
      </c>
      <c r="O28" s="3" t="s">
        <v>92</v>
      </c>
      <c r="P28" s="3" t="s">
        <v>492</v>
      </c>
      <c r="Q28" s="3" t="s">
        <v>83</v>
      </c>
      <c r="R28" s="3" t="s">
        <v>295</v>
      </c>
      <c r="S28" s="3" t="s">
        <v>83</v>
      </c>
      <c r="T28" s="3" t="s">
        <v>194</v>
      </c>
      <c r="U28" s="3" t="s">
        <v>83</v>
      </c>
      <c r="V28" s="3" t="s">
        <v>86</v>
      </c>
      <c r="W28" s="3" t="s">
        <v>86</v>
      </c>
      <c r="X28" s="3" t="s">
        <v>1487</v>
      </c>
      <c r="Y28" s="3" t="s">
        <v>83</v>
      </c>
      <c r="Z28" s="3" t="s">
        <v>281</v>
      </c>
      <c r="AA28" s="3" t="s">
        <v>83</v>
      </c>
      <c r="AB28" s="3" t="s">
        <v>200</v>
      </c>
      <c r="AC28" s="3" t="s">
        <v>83</v>
      </c>
      <c r="AD28" s="3" t="s">
        <v>86</v>
      </c>
      <c r="AE28" s="3" t="s">
        <v>86</v>
      </c>
      <c r="AF28" s="3" t="s">
        <v>117</v>
      </c>
      <c r="AG28" s="3" t="s">
        <v>83</v>
      </c>
      <c r="AH28" s="3" t="s">
        <v>155</v>
      </c>
      <c r="AI28" s="3" t="s">
        <v>83</v>
      </c>
      <c r="AJ28" s="3" t="s">
        <v>83</v>
      </c>
      <c r="AK28" s="3" t="s">
        <v>83</v>
      </c>
      <c r="AL28" s="3" t="s">
        <v>83</v>
      </c>
      <c r="AM28" s="3" t="s">
        <v>83</v>
      </c>
      <c r="AN28" s="3" t="s">
        <v>83</v>
      </c>
      <c r="AO28" s="3" t="s">
        <v>83</v>
      </c>
      <c r="AP28" s="3" t="s">
        <v>86</v>
      </c>
      <c r="AQ28" s="3" t="s">
        <v>86</v>
      </c>
      <c r="AR28" s="3" t="s">
        <v>83</v>
      </c>
      <c r="AS28" s="3" t="s">
        <v>83</v>
      </c>
      <c r="AT28" s="3" t="s">
        <v>83</v>
      </c>
      <c r="AU28" s="3" t="s">
        <v>83</v>
      </c>
      <c r="AV28" s="8">
        <v>0.01</v>
      </c>
      <c r="AW28" s="8">
        <v>0.02</v>
      </c>
      <c r="AX28" s="8">
        <v>0.06</v>
      </c>
      <c r="AY28" s="8">
        <v>0.11</v>
      </c>
      <c r="AZ28" s="2"/>
    </row>
    <row r="29" spans="4:52" x14ac:dyDescent="0.2">
      <c r="D29" s="1" t="s">
        <v>1130</v>
      </c>
      <c r="E29" s="3" t="s">
        <v>76</v>
      </c>
      <c r="F29" s="3" t="s">
        <v>1131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0.81944444444444453</v>
      </c>
      <c r="N29" s="3" t="s">
        <v>1488</v>
      </c>
      <c r="O29" s="2"/>
      <c r="P29" s="3" t="s">
        <v>492</v>
      </c>
      <c r="Q29" s="3" t="s">
        <v>83</v>
      </c>
      <c r="R29" s="3" t="s">
        <v>818</v>
      </c>
      <c r="S29" s="3" t="s">
        <v>83</v>
      </c>
      <c r="T29" s="3" t="s">
        <v>420</v>
      </c>
      <c r="U29" s="3" t="s">
        <v>83</v>
      </c>
      <c r="V29" s="3" t="s">
        <v>1489</v>
      </c>
      <c r="W29" s="3" t="s">
        <v>86</v>
      </c>
      <c r="X29" s="3" t="s">
        <v>83</v>
      </c>
      <c r="Y29" s="3" t="s">
        <v>83</v>
      </c>
      <c r="Z29" s="3" t="s">
        <v>83</v>
      </c>
      <c r="AA29" s="3" t="s">
        <v>83</v>
      </c>
      <c r="AB29" s="3" t="s">
        <v>83</v>
      </c>
      <c r="AC29" s="3" t="s">
        <v>83</v>
      </c>
      <c r="AD29" s="3" t="s">
        <v>86</v>
      </c>
      <c r="AE29" s="3" t="s">
        <v>86</v>
      </c>
      <c r="AF29" s="3" t="s">
        <v>83</v>
      </c>
      <c r="AG29" s="3" t="s">
        <v>83</v>
      </c>
      <c r="AH29" s="3" t="s">
        <v>83</v>
      </c>
      <c r="AI29" s="3" t="s">
        <v>83</v>
      </c>
      <c r="AJ29" s="3" t="s">
        <v>83</v>
      </c>
      <c r="AK29" s="3" t="s">
        <v>83</v>
      </c>
      <c r="AL29" s="3" t="s">
        <v>83</v>
      </c>
      <c r="AM29" s="3" t="s">
        <v>83</v>
      </c>
      <c r="AN29" s="3" t="s">
        <v>83</v>
      </c>
      <c r="AO29" s="3" t="s">
        <v>83</v>
      </c>
      <c r="AP29" s="3" t="s">
        <v>86</v>
      </c>
      <c r="AQ29" s="3" t="s">
        <v>86</v>
      </c>
      <c r="AR29" s="3" t="s">
        <v>83</v>
      </c>
      <c r="AS29" s="3" t="s">
        <v>83</v>
      </c>
      <c r="AT29" s="3" t="s">
        <v>83</v>
      </c>
      <c r="AU29" s="3" t="s">
        <v>83</v>
      </c>
      <c r="AV29" s="8">
        <v>0.01</v>
      </c>
      <c r="AW29" s="8">
        <v>0.01</v>
      </c>
      <c r="AX29" s="8">
        <v>0.01</v>
      </c>
      <c r="AY29" s="8">
        <v>0.12</v>
      </c>
      <c r="AZ29" s="2"/>
    </row>
    <row r="30" spans="4:52" x14ac:dyDescent="0.2">
      <c r="D30" s="1" t="s">
        <v>1077</v>
      </c>
      <c r="E30" s="3" t="s">
        <v>76</v>
      </c>
      <c r="F30" s="3" t="s">
        <v>1490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0.81944444444444453</v>
      </c>
      <c r="N30" s="3" t="s">
        <v>1491</v>
      </c>
      <c r="O30" s="2"/>
      <c r="P30" s="3" t="s">
        <v>157</v>
      </c>
      <c r="Q30" s="3" t="s">
        <v>83</v>
      </c>
      <c r="R30" s="3" t="s">
        <v>504</v>
      </c>
      <c r="S30" s="3" t="s">
        <v>83</v>
      </c>
      <c r="T30" s="3" t="s">
        <v>133</v>
      </c>
      <c r="U30" s="3" t="s">
        <v>83</v>
      </c>
      <c r="V30" s="3">
        <f>-(0.96 %)</f>
        <v>-9.5999999999999992E-3</v>
      </c>
      <c r="W30" s="3" t="s">
        <v>86</v>
      </c>
      <c r="X30" s="3" t="s">
        <v>757</v>
      </c>
      <c r="Y30" s="3" t="s">
        <v>83</v>
      </c>
      <c r="Z30" s="3" t="s">
        <v>356</v>
      </c>
      <c r="AA30" s="3" t="s">
        <v>83</v>
      </c>
      <c r="AB30" s="3" t="s">
        <v>179</v>
      </c>
      <c r="AC30" s="3" t="s">
        <v>83</v>
      </c>
      <c r="AD30" s="3">
        <f>-(0.5 %)</f>
        <v>-5.0000000000000001E-3</v>
      </c>
      <c r="AE30" s="3" t="s">
        <v>86</v>
      </c>
      <c r="AF30" s="3" t="s">
        <v>101</v>
      </c>
      <c r="AG30" s="3" t="s">
        <v>83</v>
      </c>
      <c r="AH30" s="3" t="s">
        <v>314</v>
      </c>
      <c r="AI30" s="3" t="s">
        <v>83</v>
      </c>
      <c r="AJ30" s="3" t="s">
        <v>1492</v>
      </c>
      <c r="AK30" s="3" t="s">
        <v>1492</v>
      </c>
      <c r="AL30" s="3" t="s">
        <v>504</v>
      </c>
      <c r="AM30" s="3" t="s">
        <v>504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1407</v>
      </c>
      <c r="AS30" s="3" t="s">
        <v>1407</v>
      </c>
      <c r="AT30" s="3" t="s">
        <v>102</v>
      </c>
      <c r="AU30" s="3" t="s">
        <v>102</v>
      </c>
      <c r="AV30" s="8">
        <v>7.0000000000000007E-2</v>
      </c>
      <c r="AW30" s="8">
        <v>0.1</v>
      </c>
      <c r="AX30" s="8">
        <v>0.14000000000000001</v>
      </c>
      <c r="AY30" s="8">
        <v>0.52</v>
      </c>
      <c r="AZ30" s="2"/>
    </row>
    <row r="31" spans="4:52" x14ac:dyDescent="0.2">
      <c r="D31" s="1" t="s">
        <v>1494</v>
      </c>
      <c r="E31" s="3" t="s">
        <v>76</v>
      </c>
      <c r="F31" s="3" t="s">
        <v>1495</v>
      </c>
      <c r="G31" s="3" t="s">
        <v>78</v>
      </c>
      <c r="H31" s="2"/>
      <c r="I31" s="2"/>
      <c r="J31" s="2"/>
      <c r="K31" s="3" t="s">
        <v>79</v>
      </c>
      <c r="L31" s="3" t="s">
        <v>80</v>
      </c>
      <c r="M31" s="6">
        <v>0.8208333333333333</v>
      </c>
      <c r="N31" s="3" t="s">
        <v>1496</v>
      </c>
      <c r="O31" s="2"/>
      <c r="P31" s="3" t="s">
        <v>363</v>
      </c>
      <c r="Q31" s="3" t="s">
        <v>1497</v>
      </c>
      <c r="R31" s="3" t="s">
        <v>423</v>
      </c>
      <c r="S31" s="3" t="s">
        <v>223</v>
      </c>
      <c r="T31" s="3" t="s">
        <v>146</v>
      </c>
      <c r="U31" s="3" t="s">
        <v>193</v>
      </c>
      <c r="V31" s="3" t="s">
        <v>86</v>
      </c>
      <c r="W31" s="3" t="s">
        <v>86</v>
      </c>
      <c r="X31" s="3" t="s">
        <v>1498</v>
      </c>
      <c r="Y31" s="3" t="s">
        <v>190</v>
      </c>
      <c r="Z31" s="3" t="s">
        <v>1499</v>
      </c>
      <c r="AA31" s="3" t="s">
        <v>1355</v>
      </c>
      <c r="AB31" s="3" t="s">
        <v>1026</v>
      </c>
      <c r="AC31" s="3" t="s">
        <v>1500</v>
      </c>
      <c r="AD31" s="3" t="s">
        <v>86</v>
      </c>
      <c r="AE31" s="3" t="s">
        <v>1501</v>
      </c>
      <c r="AF31" s="3" t="s">
        <v>83</v>
      </c>
      <c r="AG31" s="3" t="s">
        <v>1225</v>
      </c>
      <c r="AH31" s="3" t="s">
        <v>407</v>
      </c>
      <c r="AI31" s="3" t="s">
        <v>313</v>
      </c>
      <c r="AJ31" s="3" t="s">
        <v>1502</v>
      </c>
      <c r="AK31" s="3" t="s">
        <v>1502</v>
      </c>
      <c r="AL31" s="3" t="s">
        <v>446</v>
      </c>
      <c r="AM31" s="3" t="s">
        <v>446</v>
      </c>
      <c r="AN31" s="3" t="s">
        <v>392</v>
      </c>
      <c r="AO31" s="3" t="s">
        <v>392</v>
      </c>
      <c r="AP31" s="3" t="s">
        <v>86</v>
      </c>
      <c r="AQ31" s="3" t="s">
        <v>86</v>
      </c>
      <c r="AR31" s="3" t="s">
        <v>1407</v>
      </c>
      <c r="AS31" s="3" t="s">
        <v>1407</v>
      </c>
      <c r="AT31" s="3" t="s">
        <v>139</v>
      </c>
      <c r="AU31" s="3" t="s">
        <v>139</v>
      </c>
      <c r="AV31" s="8">
        <v>0.17</v>
      </c>
      <c r="AW31" s="8">
        <v>0.18</v>
      </c>
      <c r="AX31" s="8">
        <v>0.2</v>
      </c>
      <c r="AY31" s="8">
        <v>0.22</v>
      </c>
      <c r="AZ31" s="2"/>
    </row>
    <row r="32" spans="4:52" x14ac:dyDescent="0.2">
      <c r="D32" s="1" t="s">
        <v>1503</v>
      </c>
      <c r="E32" s="3" t="s">
        <v>76</v>
      </c>
      <c r="F32" s="3" t="s">
        <v>1504</v>
      </c>
      <c r="G32" s="3" t="s">
        <v>78</v>
      </c>
      <c r="H32" s="2"/>
      <c r="I32" s="2"/>
      <c r="J32" s="2"/>
      <c r="K32" s="3" t="s">
        <v>79</v>
      </c>
      <c r="L32" s="3" t="s">
        <v>80</v>
      </c>
      <c r="M32" s="6">
        <v>0.8208333333333333</v>
      </c>
      <c r="N32" s="3" t="s">
        <v>1505</v>
      </c>
      <c r="O32" s="2"/>
      <c r="P32" s="3" t="s">
        <v>728</v>
      </c>
      <c r="Q32" s="3" t="s">
        <v>83</v>
      </c>
      <c r="R32" s="3" t="s">
        <v>694</v>
      </c>
      <c r="S32" s="3" t="s">
        <v>83</v>
      </c>
      <c r="T32" s="3" t="s">
        <v>186</v>
      </c>
      <c r="U32" s="3" t="s">
        <v>83</v>
      </c>
      <c r="V32" s="3" t="s">
        <v>1506</v>
      </c>
      <c r="W32" s="3" t="s">
        <v>86</v>
      </c>
      <c r="X32" s="3" t="s">
        <v>307</v>
      </c>
      <c r="Y32" s="3" t="s">
        <v>83</v>
      </c>
      <c r="Z32" s="3" t="s">
        <v>149</v>
      </c>
      <c r="AA32" s="3" t="s">
        <v>83</v>
      </c>
      <c r="AB32" s="3" t="s">
        <v>186</v>
      </c>
      <c r="AC32" s="3" t="s">
        <v>83</v>
      </c>
      <c r="AD32" s="3" t="s">
        <v>86</v>
      </c>
      <c r="AE32" s="3" t="s">
        <v>86</v>
      </c>
      <c r="AF32" s="3" t="s">
        <v>101</v>
      </c>
      <c r="AG32" s="3" t="s">
        <v>83</v>
      </c>
      <c r="AH32" s="3" t="s">
        <v>155</v>
      </c>
      <c r="AI32" s="3" t="s">
        <v>83</v>
      </c>
      <c r="AJ32" s="3" t="s">
        <v>1275</v>
      </c>
      <c r="AK32" s="3" t="s">
        <v>1275</v>
      </c>
      <c r="AL32" s="3" t="s">
        <v>431</v>
      </c>
      <c r="AM32" s="3" t="s">
        <v>431</v>
      </c>
      <c r="AN32" s="3" t="s">
        <v>186</v>
      </c>
      <c r="AO32" s="3" t="s">
        <v>186</v>
      </c>
      <c r="AP32" s="3" t="s">
        <v>86</v>
      </c>
      <c r="AQ32" s="3" t="s">
        <v>86</v>
      </c>
      <c r="AR32" s="3" t="s">
        <v>1407</v>
      </c>
      <c r="AS32" s="3" t="s">
        <v>1407</v>
      </c>
      <c r="AT32" s="3" t="s">
        <v>102</v>
      </c>
      <c r="AU32" s="3" t="s">
        <v>102</v>
      </c>
      <c r="AV32" s="8">
        <v>0.01</v>
      </c>
      <c r="AW32" s="8">
        <v>0.02</v>
      </c>
      <c r="AX32" s="8">
        <v>0.03</v>
      </c>
      <c r="AY32" s="8">
        <v>0.15</v>
      </c>
      <c r="AZ32" s="2"/>
    </row>
    <row r="33" spans="4:52" x14ac:dyDescent="0.2">
      <c r="D33" s="1" t="s">
        <v>1507</v>
      </c>
      <c r="E33" s="3" t="s">
        <v>76</v>
      </c>
      <c r="F33" s="3" t="s">
        <v>1508</v>
      </c>
      <c r="G33" s="3" t="s">
        <v>78</v>
      </c>
      <c r="H33" s="2"/>
      <c r="I33" s="2"/>
      <c r="J33" s="2"/>
      <c r="K33" s="3" t="s">
        <v>79</v>
      </c>
      <c r="L33" s="3" t="s">
        <v>80</v>
      </c>
      <c r="M33" s="6">
        <v>0.82430555555555562</v>
      </c>
      <c r="N33" s="3" t="s">
        <v>1509</v>
      </c>
      <c r="O33" s="2"/>
      <c r="P33" s="3" t="s">
        <v>190</v>
      </c>
      <c r="Q33" s="3" t="s">
        <v>1217</v>
      </c>
      <c r="R33" s="3" t="s">
        <v>281</v>
      </c>
      <c r="S33" s="3" t="s">
        <v>166</v>
      </c>
      <c r="T33" s="3" t="s">
        <v>112</v>
      </c>
      <c r="U33" s="3" t="s">
        <v>138</v>
      </c>
      <c r="V33" s="3" t="s">
        <v>1510</v>
      </c>
      <c r="W33" s="3" t="s">
        <v>86</v>
      </c>
      <c r="X33" s="3" t="s">
        <v>485</v>
      </c>
      <c r="Y33" s="3" t="s">
        <v>83</v>
      </c>
      <c r="Z33" s="3" t="s">
        <v>244</v>
      </c>
      <c r="AA33" s="3" t="s">
        <v>83</v>
      </c>
      <c r="AB33" s="3" t="s">
        <v>179</v>
      </c>
      <c r="AC33" s="3" t="s">
        <v>83</v>
      </c>
      <c r="AD33" s="3" t="s">
        <v>86</v>
      </c>
      <c r="AE33" s="3" t="s">
        <v>86</v>
      </c>
      <c r="AF33" s="3" t="s">
        <v>101</v>
      </c>
      <c r="AG33" s="3" t="s">
        <v>83</v>
      </c>
      <c r="AH33" s="3" t="s">
        <v>155</v>
      </c>
      <c r="AI33" s="3" t="s">
        <v>83</v>
      </c>
      <c r="AJ33" s="3" t="s">
        <v>1511</v>
      </c>
      <c r="AK33" s="3" t="s">
        <v>1511</v>
      </c>
      <c r="AL33" s="3" t="s">
        <v>339</v>
      </c>
      <c r="AM33" s="3" t="s">
        <v>339</v>
      </c>
      <c r="AN33" s="3" t="s">
        <v>112</v>
      </c>
      <c r="AO33" s="3" t="s">
        <v>112</v>
      </c>
      <c r="AP33" s="3" t="s">
        <v>86</v>
      </c>
      <c r="AQ33" s="3" t="s">
        <v>86</v>
      </c>
      <c r="AR33" s="3" t="s">
        <v>1407</v>
      </c>
      <c r="AS33" s="3" t="s">
        <v>1407</v>
      </c>
      <c r="AT33" s="3" t="s">
        <v>139</v>
      </c>
      <c r="AU33" s="3" t="s">
        <v>139</v>
      </c>
      <c r="AV33" s="8">
        <v>0.03</v>
      </c>
      <c r="AW33" s="8">
        <v>0.04</v>
      </c>
      <c r="AX33" s="8">
        <v>0.06</v>
      </c>
      <c r="AY33" s="8">
        <v>0.25</v>
      </c>
      <c r="AZ33" s="2"/>
    </row>
    <row r="34" spans="4:52" x14ac:dyDescent="0.2">
      <c r="D34" s="1" t="s">
        <v>1512</v>
      </c>
      <c r="E34" s="3" t="s">
        <v>76</v>
      </c>
      <c r="F34" s="3" t="s">
        <v>1513</v>
      </c>
      <c r="G34" s="3" t="s">
        <v>78</v>
      </c>
      <c r="H34" s="2"/>
      <c r="I34" s="2"/>
      <c r="J34" s="2"/>
      <c r="K34" s="3" t="s">
        <v>79</v>
      </c>
      <c r="L34" s="3" t="s">
        <v>80</v>
      </c>
      <c r="M34" s="6">
        <v>0.82638888888888884</v>
      </c>
      <c r="N34" s="3" t="s">
        <v>1514</v>
      </c>
      <c r="O34" s="2"/>
      <c r="P34" s="3" t="s">
        <v>283</v>
      </c>
      <c r="Q34" s="3" t="s">
        <v>1454</v>
      </c>
      <c r="R34" s="3" t="s">
        <v>575</v>
      </c>
      <c r="S34" s="3" t="s">
        <v>721</v>
      </c>
      <c r="T34" s="3" t="s">
        <v>186</v>
      </c>
      <c r="U34" s="3" t="s">
        <v>186</v>
      </c>
      <c r="V34" s="3" t="s">
        <v>1515</v>
      </c>
      <c r="W34" s="3">
        <f>-(0.4 %)</f>
        <v>-4.0000000000000001E-3</v>
      </c>
      <c r="X34" s="3" t="s">
        <v>283</v>
      </c>
      <c r="Y34" s="3" t="s">
        <v>83</v>
      </c>
      <c r="Z34" s="3" t="s">
        <v>609</v>
      </c>
      <c r="AA34" s="3" t="s">
        <v>83</v>
      </c>
      <c r="AB34" s="3" t="s">
        <v>200</v>
      </c>
      <c r="AC34" s="3" t="s">
        <v>83</v>
      </c>
      <c r="AD34" s="3" t="s">
        <v>86</v>
      </c>
      <c r="AE34" s="3" t="s">
        <v>86</v>
      </c>
      <c r="AF34" s="3" t="s">
        <v>101</v>
      </c>
      <c r="AG34" s="3" t="s">
        <v>83</v>
      </c>
      <c r="AH34" s="3" t="s">
        <v>155</v>
      </c>
      <c r="AI34" s="3" t="s">
        <v>83</v>
      </c>
      <c r="AJ34" s="3" t="s">
        <v>1157</v>
      </c>
      <c r="AK34" s="3" t="s">
        <v>1157</v>
      </c>
      <c r="AL34" s="3" t="s">
        <v>494</v>
      </c>
      <c r="AM34" s="3" t="s">
        <v>494</v>
      </c>
      <c r="AN34" s="3" t="s">
        <v>179</v>
      </c>
      <c r="AO34" s="3" t="s">
        <v>179</v>
      </c>
      <c r="AP34" s="3" t="s">
        <v>86</v>
      </c>
      <c r="AQ34" s="3" t="s">
        <v>86</v>
      </c>
      <c r="AR34" s="3" t="s">
        <v>1407</v>
      </c>
      <c r="AS34" s="3" t="s">
        <v>1407</v>
      </c>
      <c r="AT34" s="3" t="s">
        <v>139</v>
      </c>
      <c r="AU34" s="3" t="s">
        <v>139</v>
      </c>
      <c r="AV34" s="8">
        <v>0.04</v>
      </c>
      <c r="AW34" s="8">
        <v>0.05</v>
      </c>
      <c r="AX34" s="8">
        <v>0.08</v>
      </c>
      <c r="AY34" s="8">
        <v>0.26</v>
      </c>
      <c r="AZ34" s="2"/>
    </row>
    <row r="35" spans="4:52" x14ac:dyDescent="0.2">
      <c r="D35" s="1" t="s">
        <v>889</v>
      </c>
      <c r="E35" s="3" t="s">
        <v>76</v>
      </c>
      <c r="F35" s="3" t="s">
        <v>890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0.82847222222222217</v>
      </c>
      <c r="N35" s="3" t="s">
        <v>1516</v>
      </c>
      <c r="O35" s="3" t="s">
        <v>92</v>
      </c>
      <c r="P35" s="3" t="s">
        <v>438</v>
      </c>
      <c r="Q35" s="3" t="s">
        <v>83</v>
      </c>
      <c r="R35" s="3" t="s">
        <v>353</v>
      </c>
      <c r="S35" s="3" t="s">
        <v>83</v>
      </c>
      <c r="T35" s="3" t="s">
        <v>186</v>
      </c>
      <c r="U35" s="3" t="s">
        <v>83</v>
      </c>
      <c r="V35" s="3" t="s">
        <v>86</v>
      </c>
      <c r="W35" s="3" t="s">
        <v>86</v>
      </c>
      <c r="X35" s="3" t="s">
        <v>1206</v>
      </c>
      <c r="Y35" s="3" t="s">
        <v>83</v>
      </c>
      <c r="Z35" s="3" t="s">
        <v>498</v>
      </c>
      <c r="AA35" s="3" t="s">
        <v>83</v>
      </c>
      <c r="AB35" s="3" t="s">
        <v>186</v>
      </c>
      <c r="AC35" s="3" t="s">
        <v>83</v>
      </c>
      <c r="AD35" s="3" t="s">
        <v>86</v>
      </c>
      <c r="AE35" s="3" t="s">
        <v>86</v>
      </c>
      <c r="AF35" s="3" t="s">
        <v>101</v>
      </c>
      <c r="AG35" s="3" t="s">
        <v>83</v>
      </c>
      <c r="AH35" s="3" t="s">
        <v>155</v>
      </c>
      <c r="AI35" s="3" t="s">
        <v>83</v>
      </c>
      <c r="AJ35" s="3" t="s">
        <v>726</v>
      </c>
      <c r="AK35" s="3" t="s">
        <v>726</v>
      </c>
      <c r="AL35" s="3" t="s">
        <v>498</v>
      </c>
      <c r="AM35" s="3" t="s">
        <v>498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1407</v>
      </c>
      <c r="AS35" s="3" t="s">
        <v>1407</v>
      </c>
      <c r="AT35" s="3" t="s">
        <v>102</v>
      </c>
      <c r="AU35" s="3" t="s">
        <v>102</v>
      </c>
      <c r="AV35" s="8">
        <v>0.01</v>
      </c>
      <c r="AW35" s="8">
        <v>0.01</v>
      </c>
      <c r="AX35" s="8">
        <v>0.03</v>
      </c>
      <c r="AY35" s="8">
        <v>0.38</v>
      </c>
      <c r="AZ35" s="2"/>
    </row>
    <row r="36" spans="4:52" x14ac:dyDescent="0.2">
      <c r="D36" s="1" t="s">
        <v>798</v>
      </c>
      <c r="E36" s="3" t="s">
        <v>76</v>
      </c>
      <c r="F36" s="3" t="s">
        <v>799</v>
      </c>
      <c r="G36" s="3" t="s">
        <v>130</v>
      </c>
      <c r="H36" s="2"/>
      <c r="I36" s="2"/>
      <c r="J36" s="2"/>
      <c r="K36" s="3" t="s">
        <v>79</v>
      </c>
      <c r="L36" s="3" t="s">
        <v>80</v>
      </c>
      <c r="M36" s="6">
        <v>0.82986111111111116</v>
      </c>
      <c r="N36" s="3" t="s">
        <v>1517</v>
      </c>
      <c r="O36" s="3" t="s">
        <v>92</v>
      </c>
      <c r="P36" s="3" t="s">
        <v>283</v>
      </c>
      <c r="Q36" s="3" t="s">
        <v>1406</v>
      </c>
      <c r="R36" s="3" t="s">
        <v>285</v>
      </c>
      <c r="S36" s="3" t="s">
        <v>196</v>
      </c>
      <c r="T36" s="3" t="s">
        <v>179</v>
      </c>
      <c r="U36" s="3" t="s">
        <v>133</v>
      </c>
      <c r="V36" s="3" t="s">
        <v>86</v>
      </c>
      <c r="W36" s="3" t="s">
        <v>86</v>
      </c>
      <c r="X36" s="3" t="s">
        <v>1206</v>
      </c>
      <c r="Y36" s="3" t="s">
        <v>83</v>
      </c>
      <c r="Z36" s="3" t="s">
        <v>285</v>
      </c>
      <c r="AA36" s="3" t="s">
        <v>83</v>
      </c>
      <c r="AB36" s="3" t="s">
        <v>357</v>
      </c>
      <c r="AC36" s="3" t="s">
        <v>83</v>
      </c>
      <c r="AD36" s="3" t="s">
        <v>86</v>
      </c>
      <c r="AE36" s="3" t="s">
        <v>86</v>
      </c>
      <c r="AF36" s="3" t="s">
        <v>101</v>
      </c>
      <c r="AG36" s="3" t="s">
        <v>83</v>
      </c>
      <c r="AH36" s="3" t="s">
        <v>155</v>
      </c>
      <c r="AI36" s="3" t="s">
        <v>83</v>
      </c>
      <c r="AJ36" s="3" t="s">
        <v>726</v>
      </c>
      <c r="AK36" s="3" t="s">
        <v>726</v>
      </c>
      <c r="AL36" s="3" t="s">
        <v>285</v>
      </c>
      <c r="AM36" s="3" t="s">
        <v>285</v>
      </c>
      <c r="AN36" s="3" t="s">
        <v>179</v>
      </c>
      <c r="AO36" s="3" t="s">
        <v>179</v>
      </c>
      <c r="AP36" s="3" t="s">
        <v>86</v>
      </c>
      <c r="AQ36" s="3" t="s">
        <v>86</v>
      </c>
      <c r="AR36" s="3" t="s">
        <v>1407</v>
      </c>
      <c r="AS36" s="3" t="s">
        <v>1407</v>
      </c>
      <c r="AT36" s="3" t="s">
        <v>139</v>
      </c>
      <c r="AU36" s="3" t="s">
        <v>139</v>
      </c>
      <c r="AV36" s="8">
        <v>0.05</v>
      </c>
      <c r="AW36" s="8">
        <v>0.06</v>
      </c>
      <c r="AX36" s="8">
        <v>0.08</v>
      </c>
      <c r="AY36" s="8">
        <v>0.6</v>
      </c>
      <c r="AZ36" s="2"/>
    </row>
    <row r="37" spans="4:52" x14ac:dyDescent="0.2">
      <c r="D37" s="1" t="s">
        <v>1518</v>
      </c>
      <c r="E37" s="3" t="s">
        <v>76</v>
      </c>
      <c r="F37" s="3" t="s">
        <v>1519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0.83124999999999993</v>
      </c>
      <c r="N37" s="3" t="s">
        <v>1520</v>
      </c>
      <c r="O37" s="3" t="s">
        <v>92</v>
      </c>
      <c r="P37" s="3" t="s">
        <v>422</v>
      </c>
      <c r="Q37" s="3" t="s">
        <v>83</v>
      </c>
      <c r="R37" s="3" t="s">
        <v>431</v>
      </c>
      <c r="S37" s="3" t="s">
        <v>83</v>
      </c>
      <c r="T37" s="3" t="s">
        <v>179</v>
      </c>
      <c r="U37" s="3" t="s">
        <v>83</v>
      </c>
      <c r="V37" s="3" t="s">
        <v>86</v>
      </c>
      <c r="W37" s="3" t="s">
        <v>86</v>
      </c>
      <c r="X37" s="3" t="s">
        <v>422</v>
      </c>
      <c r="Y37" s="3" t="s">
        <v>83</v>
      </c>
      <c r="Z37" s="3" t="s">
        <v>331</v>
      </c>
      <c r="AA37" s="3" t="s">
        <v>83</v>
      </c>
      <c r="AB37" s="3" t="s">
        <v>678</v>
      </c>
      <c r="AC37" s="3" t="s">
        <v>83</v>
      </c>
      <c r="AD37" s="3" t="s">
        <v>1521</v>
      </c>
      <c r="AE37" s="3" t="s">
        <v>86</v>
      </c>
      <c r="AF37" s="3" t="s">
        <v>83</v>
      </c>
      <c r="AG37" s="3" t="s">
        <v>83</v>
      </c>
      <c r="AH37" s="3" t="s">
        <v>407</v>
      </c>
      <c r="AI37" s="3" t="s">
        <v>83</v>
      </c>
      <c r="AJ37" s="3" t="s">
        <v>408</v>
      </c>
      <c r="AK37" s="3" t="s">
        <v>408</v>
      </c>
      <c r="AL37" s="3" t="s">
        <v>333</v>
      </c>
      <c r="AM37" s="3" t="s">
        <v>333</v>
      </c>
      <c r="AN37" s="3" t="s">
        <v>179</v>
      </c>
      <c r="AO37" s="3" t="s">
        <v>179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139</v>
      </c>
      <c r="AU37" s="3" t="s">
        <v>139</v>
      </c>
      <c r="AV37" s="8">
        <v>0.03</v>
      </c>
      <c r="AW37" s="8">
        <v>0.04</v>
      </c>
      <c r="AX37" s="8">
        <v>0.06</v>
      </c>
      <c r="AY37" s="8">
        <v>0.24</v>
      </c>
      <c r="AZ37" s="2"/>
    </row>
    <row r="38" spans="4:52" x14ac:dyDescent="0.2">
      <c r="D38" s="1" t="s">
        <v>1523</v>
      </c>
      <c r="E38" s="3" t="s">
        <v>76</v>
      </c>
      <c r="F38" s="3" t="s">
        <v>1524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0.84861111111111109</v>
      </c>
      <c r="N38" s="3" t="s">
        <v>1525</v>
      </c>
      <c r="O38" s="3" t="s">
        <v>92</v>
      </c>
      <c r="P38" s="3" t="s">
        <v>207</v>
      </c>
      <c r="Q38" s="3" t="s">
        <v>83</v>
      </c>
      <c r="R38" s="3" t="s">
        <v>356</v>
      </c>
      <c r="S38" s="3" t="s">
        <v>83</v>
      </c>
      <c r="T38" s="3" t="s">
        <v>186</v>
      </c>
      <c r="U38" s="3" t="s">
        <v>83</v>
      </c>
      <c r="V38" s="3" t="s">
        <v>1526</v>
      </c>
      <c r="W38" s="3" t="s">
        <v>86</v>
      </c>
      <c r="X38" s="3" t="s">
        <v>83</v>
      </c>
      <c r="Y38" s="3" t="s">
        <v>83</v>
      </c>
      <c r="Z38" s="3" t="s">
        <v>83</v>
      </c>
      <c r="AA38" s="3" t="s">
        <v>83</v>
      </c>
      <c r="AB38" s="3" t="s">
        <v>83</v>
      </c>
      <c r="AC38" s="3" t="s">
        <v>83</v>
      </c>
      <c r="AD38" s="3" t="s">
        <v>86</v>
      </c>
      <c r="AE38" s="3" t="s">
        <v>86</v>
      </c>
      <c r="AF38" s="3" t="s">
        <v>83</v>
      </c>
      <c r="AG38" s="3" t="s">
        <v>83</v>
      </c>
      <c r="AH38" s="3" t="s">
        <v>83</v>
      </c>
      <c r="AI38" s="3" t="s">
        <v>83</v>
      </c>
      <c r="AJ38" s="3" t="s">
        <v>1454</v>
      </c>
      <c r="AK38" s="3" t="s">
        <v>1454</v>
      </c>
      <c r="AL38" s="3" t="s">
        <v>356</v>
      </c>
      <c r="AM38" s="3" t="s">
        <v>356</v>
      </c>
      <c r="AN38" s="3" t="s">
        <v>133</v>
      </c>
      <c r="AO38" s="3" t="s">
        <v>133</v>
      </c>
      <c r="AP38" s="3" t="s">
        <v>86</v>
      </c>
      <c r="AQ38" s="3" t="s">
        <v>86</v>
      </c>
      <c r="AR38" s="3" t="s">
        <v>1407</v>
      </c>
      <c r="AS38" s="3" t="s">
        <v>1407</v>
      </c>
      <c r="AT38" s="3" t="s">
        <v>102</v>
      </c>
      <c r="AU38" s="3" t="s">
        <v>102</v>
      </c>
      <c r="AV38" s="8">
        <v>0.04</v>
      </c>
      <c r="AW38" s="8">
        <v>0.04</v>
      </c>
      <c r="AX38" s="8">
        <v>0.05</v>
      </c>
      <c r="AY38" s="8">
        <v>0.27</v>
      </c>
      <c r="AZ38" s="2"/>
    </row>
    <row r="39" spans="4:52" x14ac:dyDescent="0.2">
      <c r="D39" s="1" t="s">
        <v>317</v>
      </c>
      <c r="E39" s="3" t="s">
        <v>76</v>
      </c>
      <c r="F39" s="3" t="s">
        <v>1527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0.85416666666666663</v>
      </c>
      <c r="N39" s="3" t="s">
        <v>1528</v>
      </c>
      <c r="O39" s="2"/>
      <c r="P39" s="3" t="s">
        <v>1230</v>
      </c>
      <c r="Q39" s="3" t="s">
        <v>83</v>
      </c>
      <c r="R39" s="3" t="s">
        <v>1292</v>
      </c>
      <c r="S39" s="3" t="s">
        <v>83</v>
      </c>
      <c r="T39" s="3" t="s">
        <v>423</v>
      </c>
      <c r="U39" s="3" t="s">
        <v>83</v>
      </c>
      <c r="V39" s="3" t="s">
        <v>1529</v>
      </c>
      <c r="W39" s="3" t="s">
        <v>86</v>
      </c>
      <c r="X39" s="3" t="s">
        <v>541</v>
      </c>
      <c r="Y39" s="3" t="s">
        <v>83</v>
      </c>
      <c r="Z39" s="3" t="s">
        <v>1530</v>
      </c>
      <c r="AA39" s="3" t="s">
        <v>83</v>
      </c>
      <c r="AB39" s="3" t="s">
        <v>941</v>
      </c>
      <c r="AC39" s="3" t="s">
        <v>83</v>
      </c>
      <c r="AD39" s="3" t="s">
        <v>1531</v>
      </c>
      <c r="AE39" s="3" t="s">
        <v>86</v>
      </c>
      <c r="AF39" s="3" t="s">
        <v>101</v>
      </c>
      <c r="AG39" s="3" t="s">
        <v>83</v>
      </c>
      <c r="AH39" s="3" t="s">
        <v>118</v>
      </c>
      <c r="AI39" s="3" t="s">
        <v>83</v>
      </c>
      <c r="AJ39" s="3" t="s">
        <v>679</v>
      </c>
      <c r="AK39" s="3" t="s">
        <v>679</v>
      </c>
      <c r="AL39" s="3" t="s">
        <v>871</v>
      </c>
      <c r="AM39" s="3" t="s">
        <v>871</v>
      </c>
      <c r="AN39" s="3" t="s">
        <v>400</v>
      </c>
      <c r="AO39" s="3" t="s">
        <v>400</v>
      </c>
      <c r="AP39" s="3" t="s">
        <v>86</v>
      </c>
      <c r="AQ39" s="3" t="s">
        <v>86</v>
      </c>
      <c r="AR39" s="3" t="s">
        <v>1407</v>
      </c>
      <c r="AS39" s="3" t="s">
        <v>1407</v>
      </c>
      <c r="AT39" s="3" t="s">
        <v>139</v>
      </c>
      <c r="AU39" s="3" t="s">
        <v>139</v>
      </c>
      <c r="AV39" s="8">
        <v>0.03</v>
      </c>
      <c r="AW39" s="8">
        <v>0.05</v>
      </c>
      <c r="AX39" s="8">
        <v>7.0000000000000007E-2</v>
      </c>
      <c r="AY39" s="8">
        <v>0.3</v>
      </c>
      <c r="AZ39" s="2"/>
    </row>
    <row r="40" spans="4:52" x14ac:dyDescent="0.2">
      <c r="D40" s="1" t="s">
        <v>1312</v>
      </c>
      <c r="E40" s="3" t="s">
        <v>76</v>
      </c>
      <c r="F40" s="3" t="s">
        <v>1532</v>
      </c>
      <c r="G40" s="3" t="s">
        <v>78</v>
      </c>
      <c r="H40" s="2"/>
      <c r="I40" s="2"/>
      <c r="J40" s="2"/>
      <c r="K40" s="3" t="s">
        <v>79</v>
      </c>
      <c r="L40" s="3" t="s">
        <v>80</v>
      </c>
      <c r="M40" s="6">
        <v>0.85625000000000007</v>
      </c>
      <c r="N40" s="3" t="s">
        <v>1533</v>
      </c>
      <c r="O40" s="2"/>
      <c r="P40" s="3" t="s">
        <v>669</v>
      </c>
      <c r="Q40" s="3" t="s">
        <v>83</v>
      </c>
      <c r="R40" s="3" t="s">
        <v>284</v>
      </c>
      <c r="S40" s="3" t="s">
        <v>83</v>
      </c>
      <c r="T40" s="3" t="s">
        <v>132</v>
      </c>
      <c r="U40" s="3" t="s">
        <v>83</v>
      </c>
      <c r="V40" s="3" t="s">
        <v>1534</v>
      </c>
      <c r="W40" s="3" t="s">
        <v>86</v>
      </c>
      <c r="X40" s="3" t="s">
        <v>137</v>
      </c>
      <c r="Y40" s="3" t="s">
        <v>83</v>
      </c>
      <c r="Z40" s="3" t="s">
        <v>460</v>
      </c>
      <c r="AA40" s="3" t="s">
        <v>83</v>
      </c>
      <c r="AB40" s="3" t="s">
        <v>115</v>
      </c>
      <c r="AC40" s="3" t="s">
        <v>83</v>
      </c>
      <c r="AD40" s="3" t="s">
        <v>86</v>
      </c>
      <c r="AE40" s="3" t="s">
        <v>86</v>
      </c>
      <c r="AF40" s="3" t="s">
        <v>101</v>
      </c>
      <c r="AG40" s="3" t="s">
        <v>83</v>
      </c>
      <c r="AH40" s="3" t="s">
        <v>155</v>
      </c>
      <c r="AI40" s="3" t="s">
        <v>83</v>
      </c>
      <c r="AJ40" s="3" t="s">
        <v>261</v>
      </c>
      <c r="AK40" s="3" t="s">
        <v>261</v>
      </c>
      <c r="AL40" s="3" t="s">
        <v>284</v>
      </c>
      <c r="AM40" s="3" t="s">
        <v>284</v>
      </c>
      <c r="AN40" s="3" t="s">
        <v>158</v>
      </c>
      <c r="AO40" s="3" t="s">
        <v>158</v>
      </c>
      <c r="AP40" s="3" t="s">
        <v>86</v>
      </c>
      <c r="AQ40" s="3" t="s">
        <v>86</v>
      </c>
      <c r="AR40" s="3" t="s">
        <v>1407</v>
      </c>
      <c r="AS40" s="3" t="s">
        <v>1407</v>
      </c>
      <c r="AT40" s="3" t="s">
        <v>139</v>
      </c>
      <c r="AU40" s="3" t="s">
        <v>139</v>
      </c>
      <c r="AV40" s="8">
        <v>0.02</v>
      </c>
      <c r="AW40" s="8">
        <v>0.03</v>
      </c>
      <c r="AX40" s="8">
        <v>0.05</v>
      </c>
      <c r="AY40" s="8">
        <v>0.24</v>
      </c>
      <c r="AZ40" s="2"/>
    </row>
  </sheetData>
  <mergeCells count="1">
    <mergeCell ref="A3:B3"/>
  </mergeCells>
  <conditionalFormatting sqref="D1:D1048576">
    <cfRule type="duplicateValues" dxfId="22" priority="1"/>
  </conditionalFormatting>
  <hyperlinks>
    <hyperlink ref="F2" r:id="rId1" display="mailto:nicole@genorthix.com" xr:uid="{8FE14575-A2B9-914B-86DC-EB813B946FA3}"/>
    <hyperlink ref="D13" r:id="rId2" display="mailto:long12short4@gmail.com" xr:uid="{5011EE87-C000-B341-9691-668155D6110C}"/>
    <hyperlink ref="N13" r:id="rId3" display="mailto:long12short4@gmail.com" xr:uid="{54A3EB93-FC5B-1348-93C3-EC0B456A6BA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499E-2EDD-3E4F-9331-64866002327E}">
  <dimension ref="A1:AZ53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44349.775694444441</v>
      </c>
      <c r="J2" s="6">
        <v>0.86805555555555547</v>
      </c>
      <c r="K2" s="7">
        <v>9.2314814814814808E-2</v>
      </c>
      <c r="L2" s="3">
        <v>54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1701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1702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49</v>
      </c>
      <c r="D5" s="1" t="s">
        <v>657</v>
      </c>
      <c r="E5" s="3" t="s">
        <v>76</v>
      </c>
      <c r="F5" s="3" t="s">
        <v>658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0.77569444444444446</v>
      </c>
      <c r="N5" s="3" t="s">
        <v>1425</v>
      </c>
      <c r="O5" s="3" t="s">
        <v>92</v>
      </c>
      <c r="P5" s="3" t="s">
        <v>438</v>
      </c>
      <c r="Q5" s="3" t="s">
        <v>143</v>
      </c>
      <c r="R5" s="3" t="s">
        <v>818</v>
      </c>
      <c r="S5" s="3" t="s">
        <v>440</v>
      </c>
      <c r="T5" s="3" t="s">
        <v>133</v>
      </c>
      <c r="U5" s="3" t="s">
        <v>115</v>
      </c>
      <c r="V5" s="3" t="s">
        <v>86</v>
      </c>
      <c r="W5" s="3">
        <f>-(0.41 %)</f>
        <v>-4.0999999999999995E-3</v>
      </c>
      <c r="X5" s="3" t="s">
        <v>195</v>
      </c>
      <c r="Y5" s="3" t="s">
        <v>1537</v>
      </c>
      <c r="Z5" s="3" t="s">
        <v>185</v>
      </c>
      <c r="AA5" s="3" t="s">
        <v>152</v>
      </c>
      <c r="AB5" s="3" t="s">
        <v>186</v>
      </c>
      <c r="AC5" s="3" t="s">
        <v>392</v>
      </c>
      <c r="AD5" s="3">
        <f>-(0.04 %)</f>
        <v>-4.0000000000000002E-4</v>
      </c>
      <c r="AE5" s="3" t="s">
        <v>1538</v>
      </c>
      <c r="AF5" s="3" t="s">
        <v>101</v>
      </c>
      <c r="AG5" s="3" t="s">
        <v>290</v>
      </c>
      <c r="AH5" s="3" t="s">
        <v>118</v>
      </c>
      <c r="AI5" s="3" t="s">
        <v>1429</v>
      </c>
      <c r="AJ5" s="3" t="s">
        <v>843</v>
      </c>
      <c r="AK5" s="3" t="s">
        <v>843</v>
      </c>
      <c r="AL5" s="3" t="s">
        <v>185</v>
      </c>
      <c r="AM5" s="3" t="s">
        <v>185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264</v>
      </c>
      <c r="AS5" s="3" t="s">
        <v>264</v>
      </c>
      <c r="AT5" s="3" t="s">
        <v>107</v>
      </c>
      <c r="AU5" s="3" t="s">
        <v>107</v>
      </c>
      <c r="AV5" s="8">
        <v>7.0000000000000007E-2</v>
      </c>
      <c r="AW5" s="8">
        <v>0.1</v>
      </c>
      <c r="AX5" s="8">
        <v>0.14000000000000001</v>
      </c>
      <c r="AY5" s="8">
        <v>0.28000000000000003</v>
      </c>
      <c r="AZ5" s="2"/>
    </row>
    <row r="6" spans="1:52" x14ac:dyDescent="0.2">
      <c r="D6" s="1" t="s">
        <v>1283</v>
      </c>
      <c r="E6" s="3" t="s">
        <v>76</v>
      </c>
      <c r="F6" s="3" t="s">
        <v>1284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0.77847222222222223</v>
      </c>
      <c r="N6" s="3" t="s">
        <v>1539</v>
      </c>
      <c r="O6" s="2"/>
      <c r="P6" s="3" t="s">
        <v>797</v>
      </c>
      <c r="Q6" s="3" t="s">
        <v>83</v>
      </c>
      <c r="R6" s="3" t="s">
        <v>1540</v>
      </c>
      <c r="S6" s="3" t="s">
        <v>83</v>
      </c>
      <c r="T6" s="3" t="s">
        <v>158</v>
      </c>
      <c r="U6" s="3" t="s">
        <v>83</v>
      </c>
      <c r="V6" s="3" t="s">
        <v>1541</v>
      </c>
      <c r="W6" s="3" t="s">
        <v>86</v>
      </c>
      <c r="X6" s="3" t="s">
        <v>414</v>
      </c>
      <c r="Y6" s="3" t="s">
        <v>493</v>
      </c>
      <c r="Z6" s="3" t="s">
        <v>1371</v>
      </c>
      <c r="AA6" s="3" t="s">
        <v>1542</v>
      </c>
      <c r="AB6" s="3" t="s">
        <v>392</v>
      </c>
      <c r="AC6" s="3" t="s">
        <v>520</v>
      </c>
      <c r="AD6" s="3" t="s">
        <v>1543</v>
      </c>
      <c r="AE6" s="3" t="s">
        <v>86</v>
      </c>
      <c r="AF6" s="3" t="s">
        <v>101</v>
      </c>
      <c r="AG6" s="3" t="s">
        <v>1544</v>
      </c>
      <c r="AH6" s="3" t="s">
        <v>155</v>
      </c>
      <c r="AI6" s="3" t="s">
        <v>393</v>
      </c>
      <c r="AJ6" s="3" t="s">
        <v>586</v>
      </c>
      <c r="AK6" s="3" t="s">
        <v>586</v>
      </c>
      <c r="AL6" s="3" t="s">
        <v>1344</v>
      </c>
      <c r="AM6" s="3" t="s">
        <v>1344</v>
      </c>
      <c r="AN6" s="3" t="s">
        <v>327</v>
      </c>
      <c r="AO6" s="3" t="s">
        <v>327</v>
      </c>
      <c r="AP6" s="3" t="s">
        <v>86</v>
      </c>
      <c r="AQ6" s="3" t="s">
        <v>86</v>
      </c>
      <c r="AR6" s="3" t="s">
        <v>264</v>
      </c>
      <c r="AS6" s="3" t="s">
        <v>264</v>
      </c>
      <c r="AT6" s="3" t="s">
        <v>519</v>
      </c>
      <c r="AU6" s="3" t="s">
        <v>519</v>
      </c>
      <c r="AV6" s="8">
        <v>0.01</v>
      </c>
      <c r="AW6" s="8">
        <v>0.01</v>
      </c>
      <c r="AX6" s="8">
        <v>0.03</v>
      </c>
      <c r="AY6" s="8">
        <v>0.16</v>
      </c>
      <c r="AZ6" s="2"/>
    </row>
    <row r="7" spans="1:52" x14ac:dyDescent="0.2">
      <c r="D7" s="1" t="s">
        <v>21</v>
      </c>
      <c r="E7" s="3" t="s">
        <v>272</v>
      </c>
      <c r="F7" s="3" t="s">
        <v>273</v>
      </c>
      <c r="G7" s="3" t="s">
        <v>89</v>
      </c>
      <c r="H7" s="3" t="s">
        <v>274</v>
      </c>
      <c r="I7" s="3" t="s">
        <v>275</v>
      </c>
      <c r="J7" s="2"/>
      <c r="K7" s="3" t="s">
        <v>276</v>
      </c>
      <c r="L7" s="3" t="s">
        <v>80</v>
      </c>
      <c r="M7" s="6">
        <v>0.7895833333333333</v>
      </c>
      <c r="N7" s="3" t="s">
        <v>1413</v>
      </c>
      <c r="O7" s="3" t="s">
        <v>278</v>
      </c>
      <c r="P7" s="3" t="s">
        <v>797</v>
      </c>
      <c r="Q7" s="3" t="s">
        <v>1545</v>
      </c>
      <c r="R7" s="3" t="s">
        <v>694</v>
      </c>
      <c r="S7" s="3" t="s">
        <v>260</v>
      </c>
      <c r="T7" s="3" t="s">
        <v>133</v>
      </c>
      <c r="U7" s="3" t="s">
        <v>112</v>
      </c>
      <c r="V7" s="3">
        <f>-(0.02 %)</f>
        <v>-2.0000000000000001E-4</v>
      </c>
      <c r="W7" s="3" t="s">
        <v>86</v>
      </c>
      <c r="X7" s="3" t="s">
        <v>1206</v>
      </c>
      <c r="Y7" s="3" t="s">
        <v>83</v>
      </c>
      <c r="Z7" s="3" t="s">
        <v>683</v>
      </c>
      <c r="AA7" s="3" t="s">
        <v>83</v>
      </c>
      <c r="AB7" s="3" t="s">
        <v>179</v>
      </c>
      <c r="AC7" s="3" t="s">
        <v>83</v>
      </c>
      <c r="AD7" s="3" t="s">
        <v>86</v>
      </c>
      <c r="AE7" s="3" t="s">
        <v>86</v>
      </c>
      <c r="AF7" s="3" t="s">
        <v>101</v>
      </c>
      <c r="AG7" s="3" t="s">
        <v>83</v>
      </c>
      <c r="AH7" s="3" t="s">
        <v>118</v>
      </c>
      <c r="AI7" s="3" t="s">
        <v>83</v>
      </c>
      <c r="AJ7" s="3" t="s">
        <v>322</v>
      </c>
      <c r="AK7" s="3" t="s">
        <v>322</v>
      </c>
      <c r="AL7" s="3" t="s">
        <v>694</v>
      </c>
      <c r="AM7" s="3" t="s">
        <v>694</v>
      </c>
      <c r="AN7" s="3" t="s">
        <v>186</v>
      </c>
      <c r="AO7" s="3" t="s">
        <v>186</v>
      </c>
      <c r="AP7" s="3" t="s">
        <v>86</v>
      </c>
      <c r="AQ7" s="3" t="s">
        <v>86</v>
      </c>
      <c r="AR7" s="3" t="s">
        <v>264</v>
      </c>
      <c r="AS7" s="3" t="s">
        <v>264</v>
      </c>
      <c r="AT7" s="3" t="s">
        <v>107</v>
      </c>
      <c r="AU7" s="3" t="s">
        <v>107</v>
      </c>
      <c r="AV7" s="8">
        <v>0.06</v>
      </c>
      <c r="AW7" s="8">
        <v>7.0000000000000007E-2</v>
      </c>
      <c r="AX7" s="8">
        <v>0.09</v>
      </c>
      <c r="AY7" s="8">
        <v>0.28999999999999998</v>
      </c>
      <c r="AZ7" s="2"/>
    </row>
    <row r="8" spans="1:52" x14ac:dyDescent="0.2">
      <c r="D8" s="1" t="s">
        <v>1546</v>
      </c>
      <c r="E8" s="3" t="s">
        <v>76</v>
      </c>
      <c r="F8" s="3" t="s">
        <v>1547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0.80555555555555547</v>
      </c>
      <c r="N8" s="3" t="s">
        <v>1548</v>
      </c>
      <c r="O8" s="3" t="s">
        <v>92</v>
      </c>
      <c r="P8" s="3" t="s">
        <v>1206</v>
      </c>
      <c r="Q8" s="3" t="s">
        <v>1385</v>
      </c>
      <c r="R8" s="3" t="s">
        <v>1026</v>
      </c>
      <c r="S8" s="3" t="s">
        <v>135</v>
      </c>
      <c r="T8" s="3" t="s">
        <v>179</v>
      </c>
      <c r="U8" s="3" t="s">
        <v>186</v>
      </c>
      <c r="V8" s="3">
        <f>-(0.2 %)</f>
        <v>-2E-3</v>
      </c>
      <c r="W8" s="3">
        <f>-(0.02 %)</f>
        <v>-2.0000000000000001E-4</v>
      </c>
      <c r="X8" s="3" t="s">
        <v>1549</v>
      </c>
      <c r="Y8" s="3" t="s">
        <v>1550</v>
      </c>
      <c r="Z8" s="3" t="s">
        <v>426</v>
      </c>
      <c r="AA8" s="3" t="s">
        <v>420</v>
      </c>
      <c r="AB8" s="3" t="s">
        <v>186</v>
      </c>
      <c r="AC8" s="3" t="s">
        <v>186</v>
      </c>
      <c r="AD8" s="3">
        <f>-(0.23 %)</f>
        <v>-2.3E-3</v>
      </c>
      <c r="AE8" s="3" t="s">
        <v>86</v>
      </c>
      <c r="AF8" s="3" t="s">
        <v>101</v>
      </c>
      <c r="AG8" s="3" t="s">
        <v>290</v>
      </c>
      <c r="AH8" s="3" t="s">
        <v>155</v>
      </c>
      <c r="AI8" s="3" t="s">
        <v>362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7.0000000000000007E-2</v>
      </c>
      <c r="AW8" s="8">
        <v>0.08</v>
      </c>
      <c r="AX8" s="8">
        <v>0.1</v>
      </c>
      <c r="AY8" s="8">
        <v>0.5</v>
      </c>
      <c r="AZ8" s="2"/>
    </row>
    <row r="9" spans="1:52" x14ac:dyDescent="0.2">
      <c r="D9" s="1" t="s">
        <v>1551</v>
      </c>
      <c r="E9" s="3" t="s">
        <v>76</v>
      </c>
      <c r="F9" s="3" t="s">
        <v>543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0.80555555555555547</v>
      </c>
      <c r="N9" s="3" t="s">
        <v>1552</v>
      </c>
      <c r="O9" s="3" t="s">
        <v>92</v>
      </c>
      <c r="P9" s="3" t="s">
        <v>586</v>
      </c>
      <c r="Q9" s="3" t="s">
        <v>83</v>
      </c>
      <c r="R9" s="3" t="s">
        <v>221</v>
      </c>
      <c r="S9" s="3" t="s">
        <v>83</v>
      </c>
      <c r="T9" s="3" t="s">
        <v>121</v>
      </c>
      <c r="U9" s="3" t="s">
        <v>83</v>
      </c>
      <c r="V9" s="3">
        <f>-(0.07 %)</f>
        <v>-7.000000000000001E-4</v>
      </c>
      <c r="W9" s="3" t="s">
        <v>86</v>
      </c>
      <c r="X9" s="3" t="s">
        <v>852</v>
      </c>
      <c r="Y9" s="3" t="s">
        <v>83</v>
      </c>
      <c r="Z9" s="3" t="s">
        <v>647</v>
      </c>
      <c r="AA9" s="3" t="s">
        <v>83</v>
      </c>
      <c r="AB9" s="3" t="s">
        <v>133</v>
      </c>
      <c r="AC9" s="3" t="s">
        <v>83</v>
      </c>
      <c r="AD9" s="3" t="s">
        <v>86</v>
      </c>
      <c r="AE9" s="3" t="s">
        <v>86</v>
      </c>
      <c r="AF9" s="3" t="s">
        <v>101</v>
      </c>
      <c r="AG9" s="3" t="s">
        <v>83</v>
      </c>
      <c r="AH9" s="3" t="s">
        <v>118</v>
      </c>
      <c r="AI9" s="3" t="s">
        <v>83</v>
      </c>
      <c r="AJ9" s="3" t="s">
        <v>322</v>
      </c>
      <c r="AK9" s="3" t="s">
        <v>322</v>
      </c>
      <c r="AL9" s="3" t="s">
        <v>906</v>
      </c>
      <c r="AM9" s="3" t="s">
        <v>906</v>
      </c>
      <c r="AN9" s="3" t="s">
        <v>133</v>
      </c>
      <c r="AO9" s="3" t="s">
        <v>133</v>
      </c>
      <c r="AP9" s="3" t="s">
        <v>86</v>
      </c>
      <c r="AQ9" s="3" t="s">
        <v>86</v>
      </c>
      <c r="AR9" s="3" t="s">
        <v>264</v>
      </c>
      <c r="AS9" s="3" t="s">
        <v>264</v>
      </c>
      <c r="AT9" s="3" t="s">
        <v>107</v>
      </c>
      <c r="AU9" s="3" t="s">
        <v>107</v>
      </c>
      <c r="AV9" s="8">
        <v>0</v>
      </c>
      <c r="AW9" s="8">
        <v>0.01</v>
      </c>
      <c r="AX9" s="8">
        <v>0.03</v>
      </c>
      <c r="AY9" s="8">
        <v>0.15</v>
      </c>
      <c r="AZ9" s="2"/>
    </row>
    <row r="10" spans="1:52" x14ac:dyDescent="0.2">
      <c r="D10" s="1" t="s">
        <v>409</v>
      </c>
      <c r="E10" s="3" t="s">
        <v>76</v>
      </c>
      <c r="F10" s="3" t="s">
        <v>410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0.80625000000000002</v>
      </c>
      <c r="N10" s="3" t="s">
        <v>1553</v>
      </c>
      <c r="O10" s="2"/>
      <c r="P10" s="3" t="s">
        <v>157</v>
      </c>
      <c r="Q10" s="3" t="s">
        <v>1545</v>
      </c>
      <c r="R10" s="3" t="s">
        <v>216</v>
      </c>
      <c r="S10" s="3" t="s">
        <v>721</v>
      </c>
      <c r="T10" s="3" t="s">
        <v>186</v>
      </c>
      <c r="U10" s="3" t="s">
        <v>121</v>
      </c>
      <c r="V10" s="3" t="s">
        <v>86</v>
      </c>
      <c r="W10" s="3" t="s">
        <v>1554</v>
      </c>
      <c r="X10" s="3" t="s">
        <v>1522</v>
      </c>
      <c r="Y10" s="3" t="s">
        <v>83</v>
      </c>
      <c r="Z10" s="3" t="s">
        <v>216</v>
      </c>
      <c r="AA10" s="3" t="s">
        <v>83</v>
      </c>
      <c r="AB10" s="3" t="s">
        <v>179</v>
      </c>
      <c r="AC10" s="3" t="s">
        <v>83</v>
      </c>
      <c r="AD10" s="3" t="s">
        <v>334</v>
      </c>
      <c r="AE10" s="3" t="s">
        <v>86</v>
      </c>
      <c r="AF10" s="3" t="s">
        <v>101</v>
      </c>
      <c r="AG10" s="3" t="s">
        <v>83</v>
      </c>
      <c r="AH10" s="3" t="s">
        <v>432</v>
      </c>
      <c r="AI10" s="3" t="s">
        <v>83</v>
      </c>
      <c r="AJ10" s="3" t="s">
        <v>595</v>
      </c>
      <c r="AK10" s="3" t="s">
        <v>595</v>
      </c>
      <c r="AL10" s="3" t="s">
        <v>216</v>
      </c>
      <c r="AM10" s="3" t="s">
        <v>216</v>
      </c>
      <c r="AN10" s="3" t="s">
        <v>179</v>
      </c>
      <c r="AO10" s="3" t="s">
        <v>179</v>
      </c>
      <c r="AP10" s="3" t="s">
        <v>86</v>
      </c>
      <c r="AQ10" s="3" t="s">
        <v>86</v>
      </c>
      <c r="AR10" s="3" t="s">
        <v>264</v>
      </c>
      <c r="AS10" s="3" t="s">
        <v>264</v>
      </c>
      <c r="AT10" s="3" t="s">
        <v>519</v>
      </c>
      <c r="AU10" s="3" t="s">
        <v>519</v>
      </c>
      <c r="AV10" s="8">
        <v>0.02</v>
      </c>
      <c r="AW10" s="8">
        <v>0.03</v>
      </c>
      <c r="AX10" s="8">
        <v>0.05</v>
      </c>
      <c r="AY10" s="8">
        <v>0.18</v>
      </c>
      <c r="AZ10" s="2"/>
    </row>
    <row r="11" spans="1:52" x14ac:dyDescent="0.2">
      <c r="D11" s="1" t="s">
        <v>587</v>
      </c>
      <c r="E11" s="3" t="s">
        <v>76</v>
      </c>
      <c r="F11" s="3" t="s">
        <v>588</v>
      </c>
      <c r="G11" s="3" t="s">
        <v>130</v>
      </c>
      <c r="H11" s="2"/>
      <c r="I11" s="2"/>
      <c r="J11" s="2"/>
      <c r="K11" s="3" t="s">
        <v>79</v>
      </c>
      <c r="L11" s="3" t="s">
        <v>80</v>
      </c>
      <c r="M11" s="6">
        <v>0.80625000000000002</v>
      </c>
      <c r="N11" s="3" t="s">
        <v>1444</v>
      </c>
      <c r="O11" s="3" t="s">
        <v>92</v>
      </c>
      <c r="P11" s="3" t="s">
        <v>586</v>
      </c>
      <c r="Q11" s="3" t="s">
        <v>83</v>
      </c>
      <c r="R11" s="3" t="s">
        <v>126</v>
      </c>
      <c r="S11" s="3" t="s">
        <v>83</v>
      </c>
      <c r="T11" s="3" t="s">
        <v>133</v>
      </c>
      <c r="U11" s="3" t="s">
        <v>83</v>
      </c>
      <c r="V11" s="3" t="s">
        <v>86</v>
      </c>
      <c r="W11" s="3" t="s">
        <v>86</v>
      </c>
      <c r="X11" s="3" t="s">
        <v>307</v>
      </c>
      <c r="Y11" s="3" t="s">
        <v>83</v>
      </c>
      <c r="Z11" s="3" t="s">
        <v>373</v>
      </c>
      <c r="AA11" s="3" t="s">
        <v>83</v>
      </c>
      <c r="AB11" s="3" t="s">
        <v>186</v>
      </c>
      <c r="AC11" s="3" t="s">
        <v>83</v>
      </c>
      <c r="AD11" s="3" t="s">
        <v>86</v>
      </c>
      <c r="AE11" s="3" t="s">
        <v>86</v>
      </c>
      <c r="AF11" s="3" t="s">
        <v>290</v>
      </c>
      <c r="AG11" s="3" t="s">
        <v>83</v>
      </c>
      <c r="AH11" s="3" t="s">
        <v>432</v>
      </c>
      <c r="AI11" s="3" t="s">
        <v>83</v>
      </c>
      <c r="AJ11" s="3" t="s">
        <v>925</v>
      </c>
      <c r="AK11" s="3" t="s">
        <v>925</v>
      </c>
      <c r="AL11" s="3" t="s">
        <v>373</v>
      </c>
      <c r="AM11" s="3" t="s">
        <v>373</v>
      </c>
      <c r="AN11" s="3" t="s">
        <v>186</v>
      </c>
      <c r="AO11" s="3" t="s">
        <v>186</v>
      </c>
      <c r="AP11" s="3" t="s">
        <v>86</v>
      </c>
      <c r="AQ11" s="3" t="s">
        <v>86</v>
      </c>
      <c r="AR11" s="3" t="s">
        <v>264</v>
      </c>
      <c r="AS11" s="3" t="s">
        <v>264</v>
      </c>
      <c r="AT11" s="3" t="s">
        <v>107</v>
      </c>
      <c r="AU11" s="3" t="s">
        <v>107</v>
      </c>
      <c r="AV11" s="8">
        <v>0.01</v>
      </c>
      <c r="AW11" s="8">
        <v>0.02</v>
      </c>
      <c r="AX11" s="8">
        <v>0.06</v>
      </c>
      <c r="AY11" s="8">
        <v>0.43</v>
      </c>
      <c r="AZ11" s="2"/>
    </row>
    <row r="12" spans="1:52" x14ac:dyDescent="0.2">
      <c r="D12" s="1" t="s">
        <v>435</v>
      </c>
      <c r="E12" s="3" t="s">
        <v>76</v>
      </c>
      <c r="F12" s="3" t="s">
        <v>436</v>
      </c>
      <c r="G12" s="3" t="s">
        <v>130</v>
      </c>
      <c r="H12" s="2"/>
      <c r="I12" s="2"/>
      <c r="J12" s="2"/>
      <c r="K12" s="3" t="s">
        <v>79</v>
      </c>
      <c r="L12" s="3" t="s">
        <v>80</v>
      </c>
      <c r="M12" s="6">
        <v>0.80625000000000002</v>
      </c>
      <c r="N12" s="3" t="s">
        <v>1555</v>
      </c>
      <c r="O12" s="3" t="s">
        <v>92</v>
      </c>
      <c r="P12" s="3" t="s">
        <v>586</v>
      </c>
      <c r="Q12" s="3" t="s">
        <v>1199</v>
      </c>
      <c r="R12" s="3" t="s">
        <v>1259</v>
      </c>
      <c r="S12" s="3" t="s">
        <v>1556</v>
      </c>
      <c r="T12" s="3" t="s">
        <v>158</v>
      </c>
      <c r="U12" s="3" t="s">
        <v>260</v>
      </c>
      <c r="V12" s="3">
        <f>-(0.11 %)</f>
        <v>-1.1000000000000001E-3</v>
      </c>
      <c r="W12" s="3" t="s">
        <v>1557</v>
      </c>
      <c r="X12" s="3" t="s">
        <v>925</v>
      </c>
      <c r="Y12" s="3" t="s">
        <v>83</v>
      </c>
      <c r="Z12" s="3" t="s">
        <v>166</v>
      </c>
      <c r="AA12" s="3" t="s">
        <v>83</v>
      </c>
      <c r="AB12" s="3" t="s">
        <v>347</v>
      </c>
      <c r="AC12" s="3" t="s">
        <v>83</v>
      </c>
      <c r="AD12" s="3" t="s">
        <v>86</v>
      </c>
      <c r="AE12" s="3" t="s">
        <v>86</v>
      </c>
      <c r="AF12" s="3" t="s">
        <v>101</v>
      </c>
      <c r="AG12" s="3" t="s">
        <v>83</v>
      </c>
      <c r="AH12" s="3" t="s">
        <v>118</v>
      </c>
      <c r="AI12" s="3" t="s">
        <v>83</v>
      </c>
      <c r="AJ12" s="3" t="s">
        <v>322</v>
      </c>
      <c r="AK12" s="3" t="s">
        <v>322</v>
      </c>
      <c r="AL12" s="3" t="s">
        <v>1200</v>
      </c>
      <c r="AM12" s="3" t="s">
        <v>1200</v>
      </c>
      <c r="AN12" s="3" t="s">
        <v>138</v>
      </c>
      <c r="AO12" s="3" t="s">
        <v>138</v>
      </c>
      <c r="AP12" s="3" t="s">
        <v>86</v>
      </c>
      <c r="AQ12" s="3" t="s">
        <v>86</v>
      </c>
      <c r="AR12" s="3" t="s">
        <v>264</v>
      </c>
      <c r="AS12" s="3" t="s">
        <v>264</v>
      </c>
      <c r="AT12" s="3" t="s">
        <v>107</v>
      </c>
      <c r="AU12" s="3" t="s">
        <v>107</v>
      </c>
      <c r="AV12" s="8">
        <v>0.05</v>
      </c>
      <c r="AW12" s="8">
        <v>0.09</v>
      </c>
      <c r="AX12" s="8">
        <v>0.16</v>
      </c>
      <c r="AY12" s="8">
        <v>0.61</v>
      </c>
      <c r="AZ12" s="2"/>
    </row>
    <row r="13" spans="1:52" x14ac:dyDescent="0.2">
      <c r="D13" s="1" t="s">
        <v>555</v>
      </c>
      <c r="E13" s="3" t="s">
        <v>76</v>
      </c>
      <c r="F13" s="3" t="s">
        <v>236</v>
      </c>
      <c r="G13" s="3" t="s">
        <v>78</v>
      </c>
      <c r="H13" s="2"/>
      <c r="I13" s="2"/>
      <c r="J13" s="2"/>
      <c r="K13" s="3" t="s">
        <v>79</v>
      </c>
      <c r="L13" s="3" t="s">
        <v>80</v>
      </c>
      <c r="M13" s="6">
        <v>0.80833333333333324</v>
      </c>
      <c r="N13" s="3" t="s">
        <v>1558</v>
      </c>
      <c r="O13" s="2"/>
      <c r="P13" s="3" t="s">
        <v>797</v>
      </c>
      <c r="Q13" s="3" t="s">
        <v>191</v>
      </c>
      <c r="R13" s="3" t="s">
        <v>1559</v>
      </c>
      <c r="S13" s="3" t="s">
        <v>196</v>
      </c>
      <c r="T13" s="3" t="s">
        <v>494</v>
      </c>
      <c r="U13" s="3" t="s">
        <v>133</v>
      </c>
      <c r="V13" s="3" t="s">
        <v>1560</v>
      </c>
      <c r="W13" s="3">
        <f>-(0.5 %)</f>
        <v>-5.0000000000000001E-3</v>
      </c>
      <c r="X13" s="3" t="s">
        <v>1327</v>
      </c>
      <c r="Y13" s="3" t="s">
        <v>83</v>
      </c>
      <c r="Z13" s="3" t="s">
        <v>857</v>
      </c>
      <c r="AA13" s="3" t="s">
        <v>83</v>
      </c>
      <c r="AB13" s="3" t="s">
        <v>721</v>
      </c>
      <c r="AC13" s="3" t="s">
        <v>83</v>
      </c>
      <c r="AD13" s="3" t="s">
        <v>1561</v>
      </c>
      <c r="AE13" s="3" t="s">
        <v>86</v>
      </c>
      <c r="AF13" s="3" t="s">
        <v>101</v>
      </c>
      <c r="AG13" s="3" t="s">
        <v>83</v>
      </c>
      <c r="AH13" s="3" t="s">
        <v>118</v>
      </c>
      <c r="AI13" s="3" t="s">
        <v>83</v>
      </c>
      <c r="AJ13" s="3" t="s">
        <v>688</v>
      </c>
      <c r="AK13" s="3" t="s">
        <v>688</v>
      </c>
      <c r="AL13" s="3" t="s">
        <v>941</v>
      </c>
      <c r="AM13" s="3" t="s">
        <v>941</v>
      </c>
      <c r="AN13" s="3" t="s">
        <v>721</v>
      </c>
      <c r="AO13" s="3" t="s">
        <v>721</v>
      </c>
      <c r="AP13" s="3" t="s">
        <v>86</v>
      </c>
      <c r="AQ13" s="3" t="s">
        <v>86</v>
      </c>
      <c r="AR13" s="3" t="s">
        <v>264</v>
      </c>
      <c r="AS13" s="3" t="s">
        <v>264</v>
      </c>
      <c r="AT13" s="3" t="s">
        <v>107</v>
      </c>
      <c r="AU13" s="3" t="s">
        <v>107</v>
      </c>
      <c r="AV13" s="8">
        <v>0.02</v>
      </c>
      <c r="AW13" s="8">
        <v>0.03</v>
      </c>
      <c r="AX13" s="8">
        <v>0.05</v>
      </c>
      <c r="AY13" s="8">
        <v>0.2</v>
      </c>
      <c r="AZ13" s="2"/>
    </row>
    <row r="14" spans="1:52" x14ac:dyDescent="0.2">
      <c r="D14" s="1" t="s">
        <v>1031</v>
      </c>
      <c r="E14" s="3" t="s">
        <v>76</v>
      </c>
      <c r="F14" s="3" t="s">
        <v>1032</v>
      </c>
      <c r="G14" s="3" t="s">
        <v>468</v>
      </c>
      <c r="H14" s="2"/>
      <c r="I14" s="2"/>
      <c r="J14" s="2"/>
      <c r="K14" s="3" t="s">
        <v>1033</v>
      </c>
      <c r="L14" s="3" t="s">
        <v>161</v>
      </c>
      <c r="M14" s="6">
        <v>0.80902777777777779</v>
      </c>
      <c r="N14" s="3" t="s">
        <v>1562</v>
      </c>
      <c r="O14" s="2"/>
      <c r="P14" s="3" t="s">
        <v>83</v>
      </c>
      <c r="Q14" s="3" t="s">
        <v>83</v>
      </c>
      <c r="R14" s="3" t="s">
        <v>83</v>
      </c>
      <c r="S14" s="3" t="s">
        <v>83</v>
      </c>
      <c r="T14" s="3" t="s">
        <v>83</v>
      </c>
      <c r="U14" s="3" t="s">
        <v>83</v>
      </c>
      <c r="V14" s="3" t="s">
        <v>86</v>
      </c>
      <c r="W14" s="3" t="s">
        <v>86</v>
      </c>
      <c r="X14" s="3" t="s">
        <v>1291</v>
      </c>
      <c r="Y14" s="3" t="s">
        <v>83</v>
      </c>
      <c r="Z14" s="3" t="s">
        <v>121</v>
      </c>
      <c r="AA14" s="3" t="s">
        <v>83</v>
      </c>
      <c r="AB14" s="3" t="s">
        <v>179</v>
      </c>
      <c r="AC14" s="3" t="s">
        <v>83</v>
      </c>
      <c r="AD14" s="3" t="s">
        <v>86</v>
      </c>
      <c r="AE14" s="3" t="s">
        <v>86</v>
      </c>
      <c r="AF14" s="3" t="s">
        <v>83</v>
      </c>
      <c r="AG14" s="3" t="s">
        <v>83</v>
      </c>
      <c r="AH14" s="3" t="s">
        <v>83</v>
      </c>
      <c r="AI14" s="3" t="s">
        <v>83</v>
      </c>
      <c r="AJ14" s="3" t="s">
        <v>1243</v>
      </c>
      <c r="AK14" s="3" t="s">
        <v>1243</v>
      </c>
      <c r="AL14" s="3" t="s">
        <v>121</v>
      </c>
      <c r="AM14" s="3" t="s">
        <v>121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83</v>
      </c>
      <c r="AU14" s="3" t="s">
        <v>83</v>
      </c>
      <c r="AV14" s="8">
        <v>0</v>
      </c>
      <c r="AW14" s="8">
        <v>0</v>
      </c>
      <c r="AX14" s="8">
        <v>0</v>
      </c>
      <c r="AY14" s="8">
        <v>0</v>
      </c>
      <c r="AZ14" s="2"/>
    </row>
    <row r="15" spans="1:52" x14ac:dyDescent="0.2">
      <c r="D15" s="1" t="s">
        <v>1563</v>
      </c>
      <c r="E15" s="3" t="s">
        <v>76</v>
      </c>
      <c r="F15" s="3" t="s">
        <v>1564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0.80972222222222223</v>
      </c>
      <c r="N15" s="3" t="s">
        <v>1565</v>
      </c>
      <c r="O15" s="3" t="s">
        <v>92</v>
      </c>
      <c r="P15" s="3" t="s">
        <v>586</v>
      </c>
      <c r="Q15" s="3" t="s">
        <v>83</v>
      </c>
      <c r="R15" s="3" t="s">
        <v>331</v>
      </c>
      <c r="S15" s="3" t="s">
        <v>83</v>
      </c>
      <c r="T15" s="3" t="s">
        <v>179</v>
      </c>
      <c r="U15" s="3" t="s">
        <v>83</v>
      </c>
      <c r="V15" s="3">
        <f>-(0.21 %)</f>
        <v>-2.0999999999999999E-3</v>
      </c>
      <c r="W15" s="3" t="s">
        <v>86</v>
      </c>
      <c r="X15" s="3" t="s">
        <v>949</v>
      </c>
      <c r="Y15" s="3" t="s">
        <v>83</v>
      </c>
      <c r="Z15" s="3" t="s">
        <v>331</v>
      </c>
      <c r="AA15" s="3" t="s">
        <v>83</v>
      </c>
      <c r="AB15" s="3" t="s">
        <v>357</v>
      </c>
      <c r="AC15" s="3" t="s">
        <v>83</v>
      </c>
      <c r="AD15" s="3">
        <f>-(0.23 %)</f>
        <v>-2.3E-3</v>
      </c>
      <c r="AE15" s="3" t="s">
        <v>86</v>
      </c>
      <c r="AF15" s="3" t="s">
        <v>101</v>
      </c>
      <c r="AG15" s="3" t="s">
        <v>83</v>
      </c>
      <c r="AH15" s="3" t="s">
        <v>118</v>
      </c>
      <c r="AI15" s="3" t="s">
        <v>83</v>
      </c>
      <c r="AJ15" s="3" t="s">
        <v>322</v>
      </c>
      <c r="AK15" s="3" t="s">
        <v>322</v>
      </c>
      <c r="AL15" s="3" t="s">
        <v>431</v>
      </c>
      <c r="AM15" s="3" t="s">
        <v>431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264</v>
      </c>
      <c r="AS15" s="3" t="s">
        <v>264</v>
      </c>
      <c r="AT15" s="3" t="s">
        <v>107</v>
      </c>
      <c r="AU15" s="3" t="s">
        <v>107</v>
      </c>
      <c r="AV15" s="8">
        <v>0.04</v>
      </c>
      <c r="AW15" s="8">
        <v>0.05</v>
      </c>
      <c r="AX15" s="8">
        <v>0.08</v>
      </c>
      <c r="AY15" s="8">
        <v>0.87</v>
      </c>
      <c r="AZ15" s="2"/>
    </row>
    <row r="16" spans="1:52" x14ac:dyDescent="0.2">
      <c r="D16" s="1" t="s">
        <v>830</v>
      </c>
      <c r="E16" s="3" t="s">
        <v>76</v>
      </c>
      <c r="F16" s="3" t="s">
        <v>88</v>
      </c>
      <c r="G16" s="3" t="s">
        <v>468</v>
      </c>
      <c r="H16" s="2"/>
      <c r="I16" s="2"/>
      <c r="J16" s="2"/>
      <c r="K16" s="3" t="s">
        <v>79</v>
      </c>
      <c r="L16" s="2"/>
      <c r="M16" s="6">
        <v>0.81041666666666667</v>
      </c>
      <c r="N16" s="3" t="s">
        <v>1566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4:52" x14ac:dyDescent="0.2">
      <c r="D17" s="1" t="s">
        <v>704</v>
      </c>
      <c r="E17" s="3" t="s">
        <v>705</v>
      </c>
      <c r="F17" s="3" t="s">
        <v>1508</v>
      </c>
      <c r="G17" s="3" t="s">
        <v>78</v>
      </c>
      <c r="H17" s="3" t="s">
        <v>706</v>
      </c>
      <c r="I17" s="3" t="s">
        <v>1393</v>
      </c>
      <c r="J17" s="2"/>
      <c r="K17" s="3" t="s">
        <v>276</v>
      </c>
      <c r="L17" s="3" t="s">
        <v>80</v>
      </c>
      <c r="M17" s="6">
        <v>0.81041666666666667</v>
      </c>
      <c r="N17" s="3" t="s">
        <v>1453</v>
      </c>
      <c r="O17" s="3" t="s">
        <v>708</v>
      </c>
      <c r="P17" s="3" t="s">
        <v>797</v>
      </c>
      <c r="Q17" s="3" t="s">
        <v>1347</v>
      </c>
      <c r="R17" s="3" t="s">
        <v>288</v>
      </c>
      <c r="S17" s="3" t="s">
        <v>500</v>
      </c>
      <c r="T17" s="3" t="s">
        <v>151</v>
      </c>
      <c r="U17" s="3" t="s">
        <v>112</v>
      </c>
      <c r="V17" s="3" t="s">
        <v>1567</v>
      </c>
      <c r="W17" s="3" t="s">
        <v>86</v>
      </c>
      <c r="X17" s="3" t="s">
        <v>1568</v>
      </c>
      <c r="Y17" s="3" t="s">
        <v>83</v>
      </c>
      <c r="Z17" s="3" t="s">
        <v>387</v>
      </c>
      <c r="AA17" s="3" t="s">
        <v>83</v>
      </c>
      <c r="AB17" s="3" t="s">
        <v>347</v>
      </c>
      <c r="AC17" s="3" t="s">
        <v>83</v>
      </c>
      <c r="AD17" s="3" t="s">
        <v>1569</v>
      </c>
      <c r="AE17" s="3" t="s">
        <v>86</v>
      </c>
      <c r="AF17" s="3" t="s">
        <v>290</v>
      </c>
      <c r="AG17" s="3" t="s">
        <v>83</v>
      </c>
      <c r="AH17" s="3" t="s">
        <v>155</v>
      </c>
      <c r="AI17" s="3" t="s">
        <v>83</v>
      </c>
      <c r="AJ17" s="3" t="s">
        <v>925</v>
      </c>
      <c r="AK17" s="3" t="s">
        <v>925</v>
      </c>
      <c r="AL17" s="3" t="s">
        <v>415</v>
      </c>
      <c r="AM17" s="3" t="s">
        <v>415</v>
      </c>
      <c r="AN17" s="3" t="s">
        <v>158</v>
      </c>
      <c r="AO17" s="3" t="s">
        <v>158</v>
      </c>
      <c r="AP17" s="3" t="s">
        <v>86</v>
      </c>
      <c r="AQ17" s="3" t="s">
        <v>86</v>
      </c>
      <c r="AR17" s="3" t="s">
        <v>264</v>
      </c>
      <c r="AS17" s="3" t="s">
        <v>264</v>
      </c>
      <c r="AT17" s="3" t="s">
        <v>519</v>
      </c>
      <c r="AU17" s="3" t="s">
        <v>519</v>
      </c>
      <c r="AV17" s="8">
        <v>0.06</v>
      </c>
      <c r="AW17" s="8">
        <v>0.09</v>
      </c>
      <c r="AX17" s="8">
        <v>0.13</v>
      </c>
      <c r="AY17" s="8">
        <v>0.56999999999999995</v>
      </c>
      <c r="AZ17" s="2"/>
    </row>
    <row r="18" spans="4:52" x14ac:dyDescent="0.2">
      <c r="D18" s="1" t="s">
        <v>1507</v>
      </c>
      <c r="E18" s="3" t="s">
        <v>76</v>
      </c>
      <c r="F18" s="3" t="s">
        <v>1570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0.81111111111111101</v>
      </c>
      <c r="N18" s="3" t="s">
        <v>1571</v>
      </c>
      <c r="O18" s="2"/>
      <c r="P18" s="3" t="s">
        <v>248</v>
      </c>
      <c r="Q18" s="3" t="s">
        <v>143</v>
      </c>
      <c r="R18" s="3" t="s">
        <v>446</v>
      </c>
      <c r="S18" s="3" t="s">
        <v>288</v>
      </c>
      <c r="T18" s="3" t="s">
        <v>112</v>
      </c>
      <c r="U18" s="3" t="s">
        <v>347</v>
      </c>
      <c r="V18" s="3" t="s">
        <v>1572</v>
      </c>
      <c r="W18" s="3" t="s">
        <v>1573</v>
      </c>
      <c r="X18" s="3" t="s">
        <v>422</v>
      </c>
      <c r="Y18" s="3" t="s">
        <v>83</v>
      </c>
      <c r="Z18" s="3" t="s">
        <v>520</v>
      </c>
      <c r="AA18" s="3" t="s">
        <v>83</v>
      </c>
      <c r="AB18" s="3" t="s">
        <v>121</v>
      </c>
      <c r="AC18" s="3" t="s">
        <v>83</v>
      </c>
      <c r="AD18" s="3" t="s">
        <v>1574</v>
      </c>
      <c r="AE18" s="3" t="s">
        <v>86</v>
      </c>
      <c r="AF18" s="3" t="s">
        <v>101</v>
      </c>
      <c r="AG18" s="3" t="s">
        <v>83</v>
      </c>
      <c r="AH18" s="3" t="s">
        <v>155</v>
      </c>
      <c r="AI18" s="3" t="s">
        <v>83</v>
      </c>
      <c r="AJ18" s="3" t="s">
        <v>1208</v>
      </c>
      <c r="AK18" s="3" t="s">
        <v>1208</v>
      </c>
      <c r="AL18" s="3" t="s">
        <v>1035</v>
      </c>
      <c r="AM18" s="3" t="s">
        <v>1035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264</v>
      </c>
      <c r="AS18" s="3" t="s">
        <v>264</v>
      </c>
      <c r="AT18" s="3" t="s">
        <v>107</v>
      </c>
      <c r="AU18" s="3" t="s">
        <v>107</v>
      </c>
      <c r="AV18" s="8">
        <v>0.03</v>
      </c>
      <c r="AW18" s="8">
        <v>0.04</v>
      </c>
      <c r="AX18" s="8">
        <v>0.06</v>
      </c>
      <c r="AY18" s="8">
        <v>0.23</v>
      </c>
      <c r="AZ18" s="2"/>
    </row>
    <row r="19" spans="4:52" x14ac:dyDescent="0.2">
      <c r="D19" s="1" t="s">
        <v>1484</v>
      </c>
      <c r="E19" s="3" t="s">
        <v>76</v>
      </c>
      <c r="F19" s="3" t="s">
        <v>1485</v>
      </c>
      <c r="G19" s="3" t="s">
        <v>130</v>
      </c>
      <c r="H19" s="2"/>
      <c r="I19" s="2"/>
      <c r="J19" s="2"/>
      <c r="K19" s="3" t="s">
        <v>79</v>
      </c>
      <c r="L19" s="3" t="s">
        <v>80</v>
      </c>
      <c r="M19" s="6">
        <v>0.81180555555555556</v>
      </c>
      <c r="N19" s="3" t="s">
        <v>1575</v>
      </c>
      <c r="O19" s="3" t="s">
        <v>92</v>
      </c>
      <c r="P19" s="3" t="s">
        <v>738</v>
      </c>
      <c r="Q19" s="3" t="s">
        <v>83</v>
      </c>
      <c r="R19" s="3" t="s">
        <v>703</v>
      </c>
      <c r="S19" s="3" t="s">
        <v>83</v>
      </c>
      <c r="T19" s="3" t="s">
        <v>179</v>
      </c>
      <c r="U19" s="3" t="s">
        <v>83</v>
      </c>
      <c r="V19" s="3" t="s">
        <v>86</v>
      </c>
      <c r="W19" s="3" t="s">
        <v>86</v>
      </c>
      <c r="X19" s="3" t="s">
        <v>1165</v>
      </c>
      <c r="Y19" s="3" t="s">
        <v>1576</v>
      </c>
      <c r="Z19" s="3" t="s">
        <v>400</v>
      </c>
      <c r="AA19" s="3" t="s">
        <v>244</v>
      </c>
      <c r="AB19" s="3" t="s">
        <v>179</v>
      </c>
      <c r="AC19" s="3" t="s">
        <v>121</v>
      </c>
      <c r="AD19" s="3">
        <f>-(0.15 %)</f>
        <v>-1.5E-3</v>
      </c>
      <c r="AE19" s="3">
        <f>-(1.57 %)</f>
        <v>-1.5700000000000002E-2</v>
      </c>
      <c r="AF19" s="3" t="s">
        <v>117</v>
      </c>
      <c r="AG19" s="3" t="s">
        <v>290</v>
      </c>
      <c r="AH19" s="3" t="s">
        <v>118</v>
      </c>
      <c r="AI19" s="3" t="s">
        <v>1256</v>
      </c>
      <c r="AJ19" s="3" t="s">
        <v>451</v>
      </c>
      <c r="AK19" s="3" t="s">
        <v>451</v>
      </c>
      <c r="AL19" s="3" t="s">
        <v>400</v>
      </c>
      <c r="AM19" s="3" t="s">
        <v>400</v>
      </c>
      <c r="AN19" s="3" t="s">
        <v>357</v>
      </c>
      <c r="AO19" s="3" t="s">
        <v>357</v>
      </c>
      <c r="AP19" s="3" t="s">
        <v>86</v>
      </c>
      <c r="AQ19" s="3" t="s">
        <v>86</v>
      </c>
      <c r="AR19" s="3" t="s">
        <v>264</v>
      </c>
      <c r="AS19" s="3" t="s">
        <v>264</v>
      </c>
      <c r="AT19" s="3" t="s">
        <v>519</v>
      </c>
      <c r="AU19" s="3" t="s">
        <v>519</v>
      </c>
      <c r="AV19" s="8">
        <v>0.03</v>
      </c>
      <c r="AW19" s="8">
        <v>0.06</v>
      </c>
      <c r="AX19" s="8">
        <v>0.13</v>
      </c>
      <c r="AY19" s="8">
        <v>0.33</v>
      </c>
      <c r="AZ19" s="2"/>
    </row>
    <row r="20" spans="4:52" x14ac:dyDescent="0.2">
      <c r="D20" s="1" t="s">
        <v>1577</v>
      </c>
      <c r="E20" s="3" t="s">
        <v>76</v>
      </c>
      <c r="F20" s="3" t="s">
        <v>1578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0.81180555555555556</v>
      </c>
      <c r="N20" s="3" t="s">
        <v>1579</v>
      </c>
      <c r="O20" s="3" t="s">
        <v>92</v>
      </c>
      <c r="P20" s="3" t="s">
        <v>332</v>
      </c>
      <c r="Q20" s="3" t="s">
        <v>1157</v>
      </c>
      <c r="R20" s="3" t="s">
        <v>144</v>
      </c>
      <c r="S20" s="3" t="s">
        <v>178</v>
      </c>
      <c r="T20" s="3" t="s">
        <v>112</v>
      </c>
      <c r="U20" s="3" t="s">
        <v>392</v>
      </c>
      <c r="V20" s="3" t="s">
        <v>1580</v>
      </c>
      <c r="W20" s="3">
        <f>-(0.58 %)</f>
        <v>-5.7999999999999996E-3</v>
      </c>
      <c r="X20" s="3" t="s">
        <v>1581</v>
      </c>
      <c r="Y20" s="3" t="s">
        <v>1582</v>
      </c>
      <c r="Z20" s="3" t="s">
        <v>630</v>
      </c>
      <c r="AA20" s="3" t="s">
        <v>178</v>
      </c>
      <c r="AB20" s="3" t="s">
        <v>112</v>
      </c>
      <c r="AC20" s="3" t="s">
        <v>151</v>
      </c>
      <c r="AD20" s="3" t="s">
        <v>1580</v>
      </c>
      <c r="AE20" s="3">
        <f>-(0.59 %)</f>
        <v>-5.8999999999999999E-3</v>
      </c>
      <c r="AF20" s="3" t="s">
        <v>101</v>
      </c>
      <c r="AG20" s="3" t="s">
        <v>290</v>
      </c>
      <c r="AH20" s="3" t="s">
        <v>118</v>
      </c>
      <c r="AI20" s="3" t="s">
        <v>1583</v>
      </c>
      <c r="AJ20" s="3" t="s">
        <v>481</v>
      </c>
      <c r="AK20" s="3" t="s">
        <v>481</v>
      </c>
      <c r="AL20" s="3" t="s">
        <v>263</v>
      </c>
      <c r="AM20" s="3" t="s">
        <v>263</v>
      </c>
      <c r="AN20" s="3" t="s">
        <v>529</v>
      </c>
      <c r="AO20" s="3" t="s">
        <v>529</v>
      </c>
      <c r="AP20" s="3" t="s">
        <v>86</v>
      </c>
      <c r="AQ20" s="3" t="s">
        <v>86</v>
      </c>
      <c r="AR20" s="3" t="s">
        <v>264</v>
      </c>
      <c r="AS20" s="3" t="s">
        <v>264</v>
      </c>
      <c r="AT20" s="3" t="s">
        <v>107</v>
      </c>
      <c r="AU20" s="3" t="s">
        <v>107</v>
      </c>
      <c r="AV20" s="8">
        <v>0.01</v>
      </c>
      <c r="AW20" s="8">
        <v>0.02</v>
      </c>
      <c r="AX20" s="8">
        <v>0.04</v>
      </c>
      <c r="AY20" s="8">
        <v>0.11</v>
      </c>
      <c r="AZ20" s="2"/>
    </row>
    <row r="21" spans="4:52" x14ac:dyDescent="0.2">
      <c r="D21" s="1" t="s">
        <v>1584</v>
      </c>
      <c r="E21" s="3" t="s">
        <v>76</v>
      </c>
      <c r="F21" s="3" t="s">
        <v>1585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0.81180555555555556</v>
      </c>
      <c r="N21" s="3" t="s">
        <v>1586</v>
      </c>
      <c r="O21" s="2"/>
      <c r="P21" s="3" t="s">
        <v>370</v>
      </c>
      <c r="Q21" s="3" t="s">
        <v>83</v>
      </c>
      <c r="R21" s="3" t="s">
        <v>908</v>
      </c>
      <c r="S21" s="3" t="s">
        <v>83</v>
      </c>
      <c r="T21" s="3" t="s">
        <v>186</v>
      </c>
      <c r="U21" s="3" t="s">
        <v>83</v>
      </c>
      <c r="V21" s="3">
        <f>-(0.07 %)</f>
        <v>-7.000000000000001E-4</v>
      </c>
      <c r="W21" s="3" t="s">
        <v>86</v>
      </c>
      <c r="X21" s="3" t="s">
        <v>1291</v>
      </c>
      <c r="Y21" s="3" t="s">
        <v>83</v>
      </c>
      <c r="Z21" s="3" t="s">
        <v>739</v>
      </c>
      <c r="AA21" s="3" t="s">
        <v>83</v>
      </c>
      <c r="AB21" s="3" t="s">
        <v>194</v>
      </c>
      <c r="AC21" s="3" t="s">
        <v>83</v>
      </c>
      <c r="AD21" s="3" t="s">
        <v>86</v>
      </c>
      <c r="AE21" s="3" t="s">
        <v>86</v>
      </c>
      <c r="AF21" s="3" t="s">
        <v>101</v>
      </c>
      <c r="AG21" s="3" t="s">
        <v>83</v>
      </c>
      <c r="AH21" s="3" t="s">
        <v>118</v>
      </c>
      <c r="AI21" s="3" t="s">
        <v>83</v>
      </c>
      <c r="AJ21" s="3" t="s">
        <v>1587</v>
      </c>
      <c r="AK21" s="3" t="s">
        <v>1587</v>
      </c>
      <c r="AL21" s="3" t="s">
        <v>908</v>
      </c>
      <c r="AM21" s="3" t="s">
        <v>908</v>
      </c>
      <c r="AN21" s="3" t="s">
        <v>194</v>
      </c>
      <c r="AO21" s="3" t="s">
        <v>194</v>
      </c>
      <c r="AP21" s="3" t="s">
        <v>86</v>
      </c>
      <c r="AQ21" s="3" t="s">
        <v>86</v>
      </c>
      <c r="AR21" s="3" t="s">
        <v>264</v>
      </c>
      <c r="AS21" s="3" t="s">
        <v>264</v>
      </c>
      <c r="AT21" s="3" t="s">
        <v>107</v>
      </c>
      <c r="AU21" s="3" t="s">
        <v>107</v>
      </c>
      <c r="AV21" s="8">
        <v>0.01</v>
      </c>
      <c r="AW21" s="8">
        <v>0.02</v>
      </c>
      <c r="AX21" s="8">
        <v>0.04</v>
      </c>
      <c r="AY21" s="8">
        <v>0.19</v>
      </c>
      <c r="AZ21" s="2"/>
    </row>
    <row r="22" spans="4:52" x14ac:dyDescent="0.2">
      <c r="D22" s="1" t="s">
        <v>1456</v>
      </c>
      <c r="E22" s="3" t="s">
        <v>76</v>
      </c>
      <c r="F22" s="3" t="s">
        <v>1457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1588</v>
      </c>
      <c r="O22" s="3" t="s">
        <v>92</v>
      </c>
      <c r="P22" s="3" t="s">
        <v>586</v>
      </c>
      <c r="Q22" s="3" t="s">
        <v>83</v>
      </c>
      <c r="R22" s="3" t="s">
        <v>494</v>
      </c>
      <c r="S22" s="3" t="s">
        <v>83</v>
      </c>
      <c r="T22" s="3" t="s">
        <v>112</v>
      </c>
      <c r="U22" s="3" t="s">
        <v>83</v>
      </c>
      <c r="V22" s="3" t="s">
        <v>86</v>
      </c>
      <c r="W22" s="3" t="s">
        <v>86</v>
      </c>
      <c r="X22" s="3" t="s">
        <v>1589</v>
      </c>
      <c r="Y22" s="3" t="s">
        <v>1590</v>
      </c>
      <c r="Z22" s="3" t="s">
        <v>504</v>
      </c>
      <c r="AA22" s="3" t="s">
        <v>434</v>
      </c>
      <c r="AB22" s="3" t="s">
        <v>115</v>
      </c>
      <c r="AC22" s="3" t="s">
        <v>151</v>
      </c>
      <c r="AD22" s="3" t="s">
        <v>86</v>
      </c>
      <c r="AE22" s="3" t="s">
        <v>1591</v>
      </c>
      <c r="AF22" s="3" t="s">
        <v>83</v>
      </c>
      <c r="AG22" s="3" t="s">
        <v>290</v>
      </c>
      <c r="AH22" s="3" t="s">
        <v>335</v>
      </c>
      <c r="AI22" s="3" t="s">
        <v>1592</v>
      </c>
      <c r="AJ22" s="3" t="s">
        <v>688</v>
      </c>
      <c r="AK22" s="3" t="s">
        <v>688</v>
      </c>
      <c r="AL22" s="3" t="s">
        <v>490</v>
      </c>
      <c r="AM22" s="3" t="s">
        <v>490</v>
      </c>
      <c r="AN22" s="3" t="s">
        <v>112</v>
      </c>
      <c r="AO22" s="3" t="s">
        <v>112</v>
      </c>
      <c r="AP22" s="3" t="s">
        <v>86</v>
      </c>
      <c r="AQ22" s="3" t="s">
        <v>86</v>
      </c>
      <c r="AR22" s="3" t="s">
        <v>264</v>
      </c>
      <c r="AS22" s="3" t="s">
        <v>264</v>
      </c>
      <c r="AT22" s="3" t="s">
        <v>107</v>
      </c>
      <c r="AU22" s="3" t="s">
        <v>107</v>
      </c>
      <c r="AV22" s="8">
        <v>0.09</v>
      </c>
      <c r="AW22" s="8">
        <v>0.1</v>
      </c>
      <c r="AX22" s="8">
        <v>0.12</v>
      </c>
      <c r="AY22" s="8">
        <v>0.24</v>
      </c>
      <c r="AZ22" s="2"/>
    </row>
    <row r="23" spans="4:52" x14ac:dyDescent="0.2">
      <c r="D23" s="4" t="s">
        <v>618</v>
      </c>
      <c r="E23" s="3" t="s">
        <v>76</v>
      </c>
      <c r="F23" s="3" t="s">
        <v>564</v>
      </c>
      <c r="G23" s="3" t="s">
        <v>78</v>
      </c>
      <c r="H23" s="2"/>
      <c r="I23" s="2"/>
      <c r="J23" s="2"/>
      <c r="K23" s="3" t="s">
        <v>79</v>
      </c>
      <c r="L23" s="3" t="s">
        <v>80</v>
      </c>
      <c r="M23" s="6">
        <v>0.81388888888888899</v>
      </c>
      <c r="N23" s="4" t="s">
        <v>1593</v>
      </c>
      <c r="O23" s="2"/>
      <c r="P23" s="3" t="s">
        <v>709</v>
      </c>
      <c r="Q23" s="3" t="s">
        <v>83</v>
      </c>
      <c r="R23" s="3" t="s">
        <v>178</v>
      </c>
      <c r="S23" s="3" t="s">
        <v>83</v>
      </c>
      <c r="T23" s="3" t="s">
        <v>133</v>
      </c>
      <c r="U23" s="3" t="s">
        <v>83</v>
      </c>
      <c r="V23" s="3" t="s">
        <v>86</v>
      </c>
      <c r="W23" s="3" t="s">
        <v>86</v>
      </c>
      <c r="X23" s="3" t="s">
        <v>485</v>
      </c>
      <c r="Y23" s="3" t="s">
        <v>83</v>
      </c>
      <c r="Z23" s="3" t="s">
        <v>263</v>
      </c>
      <c r="AA23" s="3" t="s">
        <v>83</v>
      </c>
      <c r="AB23" s="3" t="s">
        <v>179</v>
      </c>
      <c r="AC23" s="3" t="s">
        <v>83</v>
      </c>
      <c r="AD23" s="3" t="s">
        <v>86</v>
      </c>
      <c r="AE23" s="3" t="s">
        <v>86</v>
      </c>
      <c r="AF23" s="3" t="s">
        <v>101</v>
      </c>
      <c r="AG23" s="3" t="s">
        <v>83</v>
      </c>
      <c r="AH23" s="3" t="s">
        <v>155</v>
      </c>
      <c r="AI23" s="3" t="s">
        <v>83</v>
      </c>
      <c r="AJ23" s="3" t="s">
        <v>1594</v>
      </c>
      <c r="AK23" s="3" t="s">
        <v>1594</v>
      </c>
      <c r="AL23" s="3" t="s">
        <v>185</v>
      </c>
      <c r="AM23" s="3" t="s">
        <v>185</v>
      </c>
      <c r="AN23" s="3" t="s">
        <v>186</v>
      </c>
      <c r="AO23" s="3" t="s">
        <v>186</v>
      </c>
      <c r="AP23" s="3" t="s">
        <v>86</v>
      </c>
      <c r="AQ23" s="3" t="s">
        <v>86</v>
      </c>
      <c r="AR23" s="3" t="s">
        <v>264</v>
      </c>
      <c r="AS23" s="3" t="s">
        <v>264</v>
      </c>
      <c r="AT23" s="3" t="s">
        <v>519</v>
      </c>
      <c r="AU23" s="3" t="s">
        <v>519</v>
      </c>
      <c r="AV23" s="8">
        <v>0.06</v>
      </c>
      <c r="AW23" s="8">
        <v>0.06</v>
      </c>
      <c r="AX23" s="8">
        <v>7.0000000000000007E-2</v>
      </c>
      <c r="AY23" s="8">
        <v>0.22</v>
      </c>
      <c r="AZ23" s="2"/>
    </row>
    <row r="24" spans="4:52" x14ac:dyDescent="0.2">
      <c r="D24" s="1" t="s">
        <v>1077</v>
      </c>
      <c r="E24" s="3" t="s">
        <v>76</v>
      </c>
      <c r="F24" s="3" t="s">
        <v>1595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0.81388888888888899</v>
      </c>
      <c r="N24" s="3" t="s">
        <v>1596</v>
      </c>
      <c r="O24" s="2"/>
      <c r="P24" s="3" t="s">
        <v>586</v>
      </c>
      <c r="Q24" s="3" t="s">
        <v>83</v>
      </c>
      <c r="R24" s="3" t="s">
        <v>490</v>
      </c>
      <c r="S24" s="3" t="s">
        <v>83</v>
      </c>
      <c r="T24" s="3" t="s">
        <v>121</v>
      </c>
      <c r="U24" s="3" t="s">
        <v>83</v>
      </c>
      <c r="V24" s="3" t="s">
        <v>1597</v>
      </c>
      <c r="W24" s="3" t="s">
        <v>86</v>
      </c>
      <c r="X24" s="3" t="s">
        <v>452</v>
      </c>
      <c r="Y24" s="3" t="s">
        <v>83</v>
      </c>
      <c r="Z24" s="3" t="s">
        <v>575</v>
      </c>
      <c r="AA24" s="3" t="s">
        <v>83</v>
      </c>
      <c r="AB24" s="3" t="s">
        <v>186</v>
      </c>
      <c r="AC24" s="3" t="s">
        <v>83</v>
      </c>
      <c r="AD24" s="3" t="s">
        <v>1598</v>
      </c>
      <c r="AE24" s="3" t="s">
        <v>86</v>
      </c>
      <c r="AF24" s="3" t="s">
        <v>101</v>
      </c>
      <c r="AG24" s="3" t="s">
        <v>83</v>
      </c>
      <c r="AH24" s="3" t="s">
        <v>155</v>
      </c>
      <c r="AI24" s="3" t="s">
        <v>83</v>
      </c>
      <c r="AJ24" s="3" t="s">
        <v>1599</v>
      </c>
      <c r="AK24" s="3" t="s">
        <v>1599</v>
      </c>
      <c r="AL24" s="3" t="s">
        <v>494</v>
      </c>
      <c r="AM24" s="3" t="s">
        <v>494</v>
      </c>
      <c r="AN24" s="3" t="s">
        <v>133</v>
      </c>
      <c r="AO24" s="3" t="s">
        <v>133</v>
      </c>
      <c r="AP24" s="3" t="s">
        <v>86</v>
      </c>
      <c r="AQ24" s="3" t="s">
        <v>86</v>
      </c>
      <c r="AR24" s="3" t="s">
        <v>264</v>
      </c>
      <c r="AS24" s="3" t="s">
        <v>264</v>
      </c>
      <c r="AT24" s="3" t="s">
        <v>107</v>
      </c>
      <c r="AU24" s="3" t="s">
        <v>107</v>
      </c>
      <c r="AV24" s="8">
        <v>0.05</v>
      </c>
      <c r="AW24" s="8">
        <v>7.0000000000000007E-2</v>
      </c>
      <c r="AX24" s="8">
        <v>0.11</v>
      </c>
      <c r="AY24" s="8">
        <v>0.51</v>
      </c>
      <c r="AZ24" s="2"/>
    </row>
    <row r="25" spans="4:52" x14ac:dyDescent="0.2">
      <c r="D25" s="1" t="s">
        <v>1600</v>
      </c>
      <c r="E25" s="3" t="s">
        <v>76</v>
      </c>
      <c r="F25" s="3" t="s">
        <v>1601</v>
      </c>
      <c r="G25" s="3" t="s">
        <v>78</v>
      </c>
      <c r="H25" s="2"/>
      <c r="I25" s="2"/>
      <c r="J25" s="2"/>
      <c r="K25" s="3" t="s">
        <v>79</v>
      </c>
      <c r="L25" s="3" t="s">
        <v>80</v>
      </c>
      <c r="M25" s="6">
        <v>0.81388888888888899</v>
      </c>
      <c r="N25" s="3" t="s">
        <v>1602</v>
      </c>
      <c r="O25" s="2"/>
      <c r="P25" s="3" t="s">
        <v>757</v>
      </c>
      <c r="Q25" s="3" t="s">
        <v>83</v>
      </c>
      <c r="R25" s="3" t="s">
        <v>373</v>
      </c>
      <c r="S25" s="3" t="s">
        <v>83</v>
      </c>
      <c r="T25" s="3" t="s">
        <v>121</v>
      </c>
      <c r="U25" s="3" t="s">
        <v>83</v>
      </c>
      <c r="V25" s="3" t="s">
        <v>1603</v>
      </c>
      <c r="W25" s="3" t="s">
        <v>86</v>
      </c>
      <c r="X25" s="3" t="s">
        <v>1012</v>
      </c>
      <c r="Y25" s="3" t="s">
        <v>83</v>
      </c>
      <c r="Z25" s="3" t="s">
        <v>126</v>
      </c>
      <c r="AA25" s="3" t="s">
        <v>83</v>
      </c>
      <c r="AB25" s="3" t="s">
        <v>133</v>
      </c>
      <c r="AC25" s="3" t="s">
        <v>83</v>
      </c>
      <c r="AD25" s="3" t="s">
        <v>1604</v>
      </c>
      <c r="AE25" s="3" t="s">
        <v>86</v>
      </c>
      <c r="AF25" s="3" t="s">
        <v>101</v>
      </c>
      <c r="AG25" s="3" t="s">
        <v>83</v>
      </c>
      <c r="AH25" s="3" t="s">
        <v>155</v>
      </c>
      <c r="AI25" s="3" t="s">
        <v>83</v>
      </c>
      <c r="AJ25" s="3" t="s">
        <v>1605</v>
      </c>
      <c r="AK25" s="3" t="s">
        <v>1605</v>
      </c>
      <c r="AL25" s="3" t="s">
        <v>500</v>
      </c>
      <c r="AM25" s="3" t="s">
        <v>500</v>
      </c>
      <c r="AN25" s="3" t="s">
        <v>121</v>
      </c>
      <c r="AO25" s="3" t="s">
        <v>121</v>
      </c>
      <c r="AP25" s="3" t="s">
        <v>86</v>
      </c>
      <c r="AQ25" s="3" t="s">
        <v>86</v>
      </c>
      <c r="AR25" s="3" t="s">
        <v>264</v>
      </c>
      <c r="AS25" s="3" t="s">
        <v>264</v>
      </c>
      <c r="AT25" s="3" t="s">
        <v>102</v>
      </c>
      <c r="AU25" s="3" t="s">
        <v>102</v>
      </c>
      <c r="AV25" s="8">
        <v>0.02</v>
      </c>
      <c r="AW25" s="8">
        <v>0.03</v>
      </c>
      <c r="AX25" s="8">
        <v>0.05</v>
      </c>
      <c r="AY25" s="8">
        <v>0.2</v>
      </c>
      <c r="AZ25" s="2"/>
    </row>
    <row r="26" spans="4:52" x14ac:dyDescent="0.2">
      <c r="D26" s="1" t="s">
        <v>889</v>
      </c>
      <c r="E26" s="3" t="s">
        <v>76</v>
      </c>
      <c r="F26" s="3" t="s">
        <v>890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0.81458333333333333</v>
      </c>
      <c r="N26" s="3" t="s">
        <v>1606</v>
      </c>
      <c r="O26" s="3" t="s">
        <v>92</v>
      </c>
      <c r="P26" s="3" t="s">
        <v>370</v>
      </c>
      <c r="Q26" s="3" t="s">
        <v>83</v>
      </c>
      <c r="R26" s="3" t="s">
        <v>1166</v>
      </c>
      <c r="S26" s="3" t="s">
        <v>83</v>
      </c>
      <c r="T26" s="3" t="s">
        <v>145</v>
      </c>
      <c r="U26" s="3" t="s">
        <v>83</v>
      </c>
      <c r="V26" s="3" t="s">
        <v>86</v>
      </c>
      <c r="W26" s="3" t="s">
        <v>86</v>
      </c>
      <c r="X26" s="3" t="s">
        <v>534</v>
      </c>
      <c r="Y26" s="3" t="s">
        <v>83</v>
      </c>
      <c r="Z26" s="3" t="s">
        <v>982</v>
      </c>
      <c r="AA26" s="3" t="s">
        <v>83</v>
      </c>
      <c r="AB26" s="3" t="s">
        <v>558</v>
      </c>
      <c r="AC26" s="3" t="s">
        <v>83</v>
      </c>
      <c r="AD26" s="3">
        <f>-(0.04 %)</f>
        <v>-4.0000000000000002E-4</v>
      </c>
      <c r="AE26" s="3" t="s">
        <v>86</v>
      </c>
      <c r="AF26" s="3" t="s">
        <v>117</v>
      </c>
      <c r="AG26" s="3" t="s">
        <v>83</v>
      </c>
      <c r="AH26" s="3" t="s">
        <v>118</v>
      </c>
      <c r="AI26" s="3" t="s">
        <v>83</v>
      </c>
      <c r="AJ26" s="3" t="s">
        <v>1607</v>
      </c>
      <c r="AK26" s="3" t="s">
        <v>1607</v>
      </c>
      <c r="AL26" s="3" t="s">
        <v>490</v>
      </c>
      <c r="AM26" s="3" t="s">
        <v>490</v>
      </c>
      <c r="AN26" s="3" t="s">
        <v>121</v>
      </c>
      <c r="AO26" s="3" t="s">
        <v>121</v>
      </c>
      <c r="AP26" s="3" t="s">
        <v>86</v>
      </c>
      <c r="AQ26" s="3" t="s">
        <v>86</v>
      </c>
      <c r="AR26" s="3" t="s">
        <v>264</v>
      </c>
      <c r="AS26" s="3" t="s">
        <v>264</v>
      </c>
      <c r="AT26" s="3" t="s">
        <v>107</v>
      </c>
      <c r="AU26" s="3" t="s">
        <v>107</v>
      </c>
      <c r="AV26" s="8">
        <v>0.01</v>
      </c>
      <c r="AW26" s="8">
        <v>0.01</v>
      </c>
      <c r="AX26" s="8">
        <v>0.03</v>
      </c>
      <c r="AY26" s="8">
        <v>0.33</v>
      </c>
      <c r="AZ26" s="2"/>
    </row>
    <row r="27" spans="4:52" x14ac:dyDescent="0.2">
      <c r="D27" s="1" t="s">
        <v>1122</v>
      </c>
      <c r="E27" s="3" t="s">
        <v>76</v>
      </c>
      <c r="F27" s="3" t="s">
        <v>1123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0.81527777777777777</v>
      </c>
      <c r="N27" s="3" t="s">
        <v>1608</v>
      </c>
      <c r="O27" s="2"/>
      <c r="P27" s="3" t="s">
        <v>93</v>
      </c>
      <c r="Q27" s="3" t="s">
        <v>1157</v>
      </c>
      <c r="R27" s="3" t="s">
        <v>498</v>
      </c>
      <c r="S27" s="3" t="s">
        <v>490</v>
      </c>
      <c r="T27" s="3" t="s">
        <v>133</v>
      </c>
      <c r="U27" s="3" t="s">
        <v>112</v>
      </c>
      <c r="V27" s="3" t="s">
        <v>1609</v>
      </c>
      <c r="W27" s="3" t="s">
        <v>1610</v>
      </c>
      <c r="X27" s="3" t="s">
        <v>1358</v>
      </c>
      <c r="Y27" s="3" t="s">
        <v>83</v>
      </c>
      <c r="Z27" s="3" t="s">
        <v>216</v>
      </c>
      <c r="AA27" s="3" t="s">
        <v>83</v>
      </c>
      <c r="AB27" s="3" t="s">
        <v>133</v>
      </c>
      <c r="AC27" s="3" t="s">
        <v>83</v>
      </c>
      <c r="AD27" s="3">
        <f>-(0.03 %)</f>
        <v>-2.9999999999999997E-4</v>
      </c>
      <c r="AE27" s="3" t="s">
        <v>86</v>
      </c>
      <c r="AF27" s="3" t="s">
        <v>290</v>
      </c>
      <c r="AG27" s="3" t="s">
        <v>83</v>
      </c>
      <c r="AH27" s="3" t="s">
        <v>497</v>
      </c>
      <c r="AI27" s="3" t="s">
        <v>83</v>
      </c>
      <c r="AJ27" s="3" t="s">
        <v>534</v>
      </c>
      <c r="AK27" s="3" t="s">
        <v>534</v>
      </c>
      <c r="AL27" s="3" t="s">
        <v>721</v>
      </c>
      <c r="AM27" s="3" t="s">
        <v>721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264</v>
      </c>
      <c r="AS27" s="3" t="s">
        <v>264</v>
      </c>
      <c r="AT27" s="3" t="s">
        <v>107</v>
      </c>
      <c r="AU27" s="3" t="s">
        <v>107</v>
      </c>
      <c r="AV27" s="8">
        <v>0.06</v>
      </c>
      <c r="AW27" s="8">
        <v>0.08</v>
      </c>
      <c r="AX27" s="8">
        <v>0.13</v>
      </c>
      <c r="AY27" s="8">
        <v>0.57999999999999996</v>
      </c>
      <c r="AZ27" s="2"/>
    </row>
    <row r="28" spans="4:52" x14ac:dyDescent="0.2">
      <c r="D28" s="1" t="s">
        <v>1611</v>
      </c>
      <c r="E28" s="3" t="s">
        <v>76</v>
      </c>
      <c r="F28" s="3" t="s">
        <v>1612</v>
      </c>
      <c r="G28" s="3" t="s">
        <v>468</v>
      </c>
      <c r="H28" s="2"/>
      <c r="I28" s="2"/>
      <c r="J28" s="2"/>
      <c r="K28" s="3" t="s">
        <v>79</v>
      </c>
      <c r="L28" s="3" t="s">
        <v>80</v>
      </c>
      <c r="M28" s="6">
        <v>0.81597222222222221</v>
      </c>
      <c r="N28" s="3" t="s">
        <v>1613</v>
      </c>
      <c r="O28" s="2"/>
      <c r="P28" s="3" t="s">
        <v>586</v>
      </c>
      <c r="Q28" s="3" t="s">
        <v>83</v>
      </c>
      <c r="R28" s="3" t="s">
        <v>343</v>
      </c>
      <c r="S28" s="3" t="s">
        <v>83</v>
      </c>
      <c r="T28" s="3" t="s">
        <v>516</v>
      </c>
      <c r="U28" s="3" t="s">
        <v>83</v>
      </c>
      <c r="V28" s="3" t="s">
        <v>1614</v>
      </c>
      <c r="W28" s="3" t="s">
        <v>86</v>
      </c>
      <c r="X28" s="3" t="s">
        <v>1615</v>
      </c>
      <c r="Y28" s="3" t="s">
        <v>83</v>
      </c>
      <c r="Z28" s="3" t="s">
        <v>380</v>
      </c>
      <c r="AA28" s="3" t="s">
        <v>83</v>
      </c>
      <c r="AB28" s="3" t="s">
        <v>327</v>
      </c>
      <c r="AC28" s="3" t="s">
        <v>83</v>
      </c>
      <c r="AD28" s="3" t="s">
        <v>1616</v>
      </c>
      <c r="AE28" s="3" t="s">
        <v>86</v>
      </c>
      <c r="AF28" s="3" t="s">
        <v>101</v>
      </c>
      <c r="AG28" s="3" t="s">
        <v>83</v>
      </c>
      <c r="AH28" s="3" t="s">
        <v>118</v>
      </c>
      <c r="AI28" s="3" t="s">
        <v>83</v>
      </c>
      <c r="AJ28" s="3" t="s">
        <v>1243</v>
      </c>
      <c r="AK28" s="3" t="s">
        <v>1243</v>
      </c>
      <c r="AL28" s="3" t="s">
        <v>281</v>
      </c>
      <c r="AM28" s="3" t="s">
        <v>281</v>
      </c>
      <c r="AN28" s="3" t="s">
        <v>327</v>
      </c>
      <c r="AO28" s="3" t="s">
        <v>327</v>
      </c>
      <c r="AP28" s="3" t="s">
        <v>86</v>
      </c>
      <c r="AQ28" s="3" t="s">
        <v>86</v>
      </c>
      <c r="AR28" s="3" t="s">
        <v>264</v>
      </c>
      <c r="AS28" s="3" t="s">
        <v>264</v>
      </c>
      <c r="AT28" s="3" t="s">
        <v>107</v>
      </c>
      <c r="AU28" s="3" t="s">
        <v>107</v>
      </c>
      <c r="AV28" s="8">
        <v>0.68</v>
      </c>
      <c r="AW28" s="8">
        <v>0.72</v>
      </c>
      <c r="AX28" s="8">
        <v>0.78</v>
      </c>
      <c r="AY28" s="8">
        <v>0.78</v>
      </c>
      <c r="AZ28" s="2"/>
    </row>
    <row r="29" spans="4:52" x14ac:dyDescent="0.2">
      <c r="D29" s="1" t="s">
        <v>1617</v>
      </c>
      <c r="E29" s="3" t="s">
        <v>76</v>
      </c>
      <c r="F29" s="3" t="s">
        <v>1618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0.81597222222222221</v>
      </c>
      <c r="N29" s="3" t="s">
        <v>1619</v>
      </c>
      <c r="O29" s="3" t="s">
        <v>92</v>
      </c>
      <c r="P29" s="3" t="s">
        <v>586</v>
      </c>
      <c r="Q29" s="3" t="s">
        <v>83</v>
      </c>
      <c r="R29" s="3" t="s">
        <v>281</v>
      </c>
      <c r="S29" s="3" t="s">
        <v>83</v>
      </c>
      <c r="T29" s="3" t="s">
        <v>115</v>
      </c>
      <c r="U29" s="3" t="s">
        <v>83</v>
      </c>
      <c r="V29" s="3" t="s">
        <v>1620</v>
      </c>
      <c r="W29" s="3" t="s">
        <v>86</v>
      </c>
      <c r="X29" s="3" t="s">
        <v>1621</v>
      </c>
      <c r="Y29" s="3" t="s">
        <v>83</v>
      </c>
      <c r="Z29" s="3" t="s">
        <v>284</v>
      </c>
      <c r="AA29" s="3" t="s">
        <v>83</v>
      </c>
      <c r="AB29" s="3" t="s">
        <v>112</v>
      </c>
      <c r="AC29" s="3" t="s">
        <v>83</v>
      </c>
      <c r="AD29" s="3" t="s">
        <v>1622</v>
      </c>
      <c r="AE29" s="3" t="s">
        <v>86</v>
      </c>
      <c r="AF29" s="3" t="s">
        <v>101</v>
      </c>
      <c r="AG29" s="3" t="s">
        <v>83</v>
      </c>
      <c r="AH29" s="3" t="s">
        <v>155</v>
      </c>
      <c r="AI29" s="3" t="s">
        <v>83</v>
      </c>
      <c r="AJ29" s="3" t="s">
        <v>1054</v>
      </c>
      <c r="AK29" s="3" t="s">
        <v>1054</v>
      </c>
      <c r="AL29" s="3" t="s">
        <v>339</v>
      </c>
      <c r="AM29" s="3" t="s">
        <v>339</v>
      </c>
      <c r="AN29" s="3" t="s">
        <v>347</v>
      </c>
      <c r="AO29" s="3" t="s">
        <v>347</v>
      </c>
      <c r="AP29" s="3" t="s">
        <v>86</v>
      </c>
      <c r="AQ29" s="3" t="s">
        <v>86</v>
      </c>
      <c r="AR29" s="3" t="s">
        <v>264</v>
      </c>
      <c r="AS29" s="3" t="s">
        <v>264</v>
      </c>
      <c r="AT29" s="3" t="s">
        <v>107</v>
      </c>
      <c r="AU29" s="3" t="s">
        <v>107</v>
      </c>
      <c r="AV29" s="8">
        <v>0.01</v>
      </c>
      <c r="AW29" s="8">
        <v>0.02</v>
      </c>
      <c r="AX29" s="8">
        <v>0.04</v>
      </c>
      <c r="AY29" s="8">
        <v>0.11</v>
      </c>
      <c r="AZ29" s="2"/>
    </row>
    <row r="30" spans="4:52" x14ac:dyDescent="0.2">
      <c r="D30" s="1" t="s">
        <v>1139</v>
      </c>
      <c r="E30" s="3" t="s">
        <v>76</v>
      </c>
      <c r="F30" s="3" t="s">
        <v>1140</v>
      </c>
      <c r="G30" s="3" t="s">
        <v>130</v>
      </c>
      <c r="H30" s="2"/>
      <c r="I30" s="2"/>
      <c r="J30" s="2"/>
      <c r="K30" s="3" t="s">
        <v>79</v>
      </c>
      <c r="L30" s="3" t="s">
        <v>80</v>
      </c>
      <c r="M30" s="6">
        <v>0.81666666666666676</v>
      </c>
      <c r="N30" s="3" t="s">
        <v>1623</v>
      </c>
      <c r="O30" s="3" t="s">
        <v>92</v>
      </c>
      <c r="P30" s="3" t="s">
        <v>797</v>
      </c>
      <c r="Q30" s="3" t="s">
        <v>566</v>
      </c>
      <c r="R30" s="3" t="s">
        <v>759</v>
      </c>
      <c r="S30" s="3" t="s">
        <v>609</v>
      </c>
      <c r="T30" s="3" t="s">
        <v>179</v>
      </c>
      <c r="U30" s="3" t="s">
        <v>112</v>
      </c>
      <c r="V30" s="3">
        <f>-(0.15 %)</f>
        <v>-1.5E-3</v>
      </c>
      <c r="W30" s="3" t="s">
        <v>86</v>
      </c>
      <c r="X30" s="3" t="s">
        <v>253</v>
      </c>
      <c r="Y30" s="3" t="s">
        <v>83</v>
      </c>
      <c r="Z30" s="3" t="s">
        <v>525</v>
      </c>
      <c r="AA30" s="3" t="s">
        <v>83</v>
      </c>
      <c r="AB30" s="3" t="s">
        <v>179</v>
      </c>
      <c r="AC30" s="3" t="s">
        <v>83</v>
      </c>
      <c r="AD30" s="3" t="s">
        <v>86</v>
      </c>
      <c r="AE30" s="3" t="s">
        <v>86</v>
      </c>
      <c r="AF30" s="3" t="s">
        <v>101</v>
      </c>
      <c r="AG30" s="3" t="s">
        <v>83</v>
      </c>
      <c r="AH30" s="3" t="s">
        <v>118</v>
      </c>
      <c r="AI30" s="3" t="s">
        <v>83</v>
      </c>
      <c r="AJ30" s="3" t="s">
        <v>1243</v>
      </c>
      <c r="AK30" s="3" t="s">
        <v>1243</v>
      </c>
      <c r="AL30" s="3" t="s">
        <v>759</v>
      </c>
      <c r="AM30" s="3" t="s">
        <v>759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264</v>
      </c>
      <c r="AS30" s="3" t="s">
        <v>264</v>
      </c>
      <c r="AT30" s="3" t="s">
        <v>107</v>
      </c>
      <c r="AU30" s="3" t="s">
        <v>107</v>
      </c>
      <c r="AV30" s="8">
        <v>0</v>
      </c>
      <c r="AW30" s="8">
        <v>0.02</v>
      </c>
      <c r="AX30" s="8">
        <v>7.0000000000000007E-2</v>
      </c>
      <c r="AY30" s="8">
        <v>0.36</v>
      </c>
      <c r="AZ30" s="2"/>
    </row>
    <row r="31" spans="4:52" x14ac:dyDescent="0.2">
      <c r="D31" s="1" t="s">
        <v>1624</v>
      </c>
      <c r="E31" s="3" t="s">
        <v>76</v>
      </c>
      <c r="F31" s="3" t="s">
        <v>1625</v>
      </c>
      <c r="G31" s="3" t="s">
        <v>130</v>
      </c>
      <c r="H31" s="2"/>
      <c r="I31" s="2"/>
      <c r="J31" s="2"/>
      <c r="K31" s="3" t="s">
        <v>79</v>
      </c>
      <c r="L31" s="3" t="s">
        <v>80</v>
      </c>
      <c r="M31" s="6">
        <v>0.81666666666666676</v>
      </c>
      <c r="N31" s="3" t="s">
        <v>1626</v>
      </c>
      <c r="O31" s="3" t="s">
        <v>92</v>
      </c>
      <c r="P31" s="3" t="s">
        <v>83</v>
      </c>
      <c r="Q31" s="3" t="s">
        <v>83</v>
      </c>
      <c r="R31" s="3" t="s">
        <v>83</v>
      </c>
      <c r="S31" s="3" t="s">
        <v>83</v>
      </c>
      <c r="T31" s="3" t="s">
        <v>83</v>
      </c>
      <c r="U31" s="3" t="s">
        <v>83</v>
      </c>
      <c r="V31" s="3" t="s">
        <v>86</v>
      </c>
      <c r="W31" s="3" t="s">
        <v>86</v>
      </c>
      <c r="X31" s="3" t="s">
        <v>1627</v>
      </c>
      <c r="Y31" s="3" t="s">
        <v>83</v>
      </c>
      <c r="Z31" s="3" t="s">
        <v>149</v>
      </c>
      <c r="AA31" s="3" t="s">
        <v>83</v>
      </c>
      <c r="AB31" s="3" t="s">
        <v>194</v>
      </c>
      <c r="AC31" s="3" t="s">
        <v>83</v>
      </c>
      <c r="AD31" s="3">
        <f>-(3.2 %)</f>
        <v>-3.2000000000000001E-2</v>
      </c>
      <c r="AE31" s="3" t="s">
        <v>86</v>
      </c>
      <c r="AF31" s="3" t="s">
        <v>101</v>
      </c>
      <c r="AG31" s="3" t="s">
        <v>83</v>
      </c>
      <c r="AH31" s="3" t="s">
        <v>155</v>
      </c>
      <c r="AI31" s="3" t="s">
        <v>83</v>
      </c>
      <c r="AJ31" s="3" t="s">
        <v>385</v>
      </c>
      <c r="AK31" s="3" t="s">
        <v>385</v>
      </c>
      <c r="AL31" s="3" t="s">
        <v>434</v>
      </c>
      <c r="AM31" s="3" t="s">
        <v>434</v>
      </c>
      <c r="AN31" s="3" t="s">
        <v>83</v>
      </c>
      <c r="AO31" s="3" t="s">
        <v>83</v>
      </c>
      <c r="AP31" s="3" t="s">
        <v>86</v>
      </c>
      <c r="AQ31" s="3" t="s">
        <v>86</v>
      </c>
      <c r="AR31" s="3" t="s">
        <v>264</v>
      </c>
      <c r="AS31" s="3" t="s">
        <v>264</v>
      </c>
      <c r="AT31" s="3" t="s">
        <v>107</v>
      </c>
      <c r="AU31" s="3" t="s">
        <v>107</v>
      </c>
      <c r="AV31" s="8">
        <v>0.02</v>
      </c>
      <c r="AW31" s="8">
        <v>0.02</v>
      </c>
      <c r="AX31" s="8">
        <v>0.04</v>
      </c>
      <c r="AY31" s="8">
        <v>0.22</v>
      </c>
      <c r="AZ31" s="2"/>
    </row>
    <row r="32" spans="4:52" x14ac:dyDescent="0.2">
      <c r="D32" s="1" t="s">
        <v>798</v>
      </c>
      <c r="E32" s="3" t="s">
        <v>76</v>
      </c>
      <c r="F32" s="3" t="s">
        <v>799</v>
      </c>
      <c r="G32" s="3" t="s">
        <v>130</v>
      </c>
      <c r="H32" s="2"/>
      <c r="I32" s="2"/>
      <c r="J32" s="2"/>
      <c r="K32" s="3" t="s">
        <v>79</v>
      </c>
      <c r="L32" s="3" t="s">
        <v>80</v>
      </c>
      <c r="M32" s="6">
        <v>0.81805555555555554</v>
      </c>
      <c r="N32" s="3" t="s">
        <v>1628</v>
      </c>
      <c r="O32" s="3" t="s">
        <v>92</v>
      </c>
      <c r="P32" s="3" t="s">
        <v>669</v>
      </c>
      <c r="Q32" s="3" t="s">
        <v>83</v>
      </c>
      <c r="R32" s="3" t="s">
        <v>285</v>
      </c>
      <c r="S32" s="3" t="s">
        <v>83</v>
      </c>
      <c r="T32" s="3" t="s">
        <v>179</v>
      </c>
      <c r="U32" s="3" t="s">
        <v>83</v>
      </c>
      <c r="V32" s="3" t="s">
        <v>86</v>
      </c>
      <c r="W32" s="3" t="s">
        <v>86</v>
      </c>
      <c r="X32" s="3" t="s">
        <v>753</v>
      </c>
      <c r="Y32" s="3" t="s">
        <v>83</v>
      </c>
      <c r="Z32" s="3" t="s">
        <v>285</v>
      </c>
      <c r="AA32" s="3" t="s">
        <v>83</v>
      </c>
      <c r="AB32" s="3" t="s">
        <v>194</v>
      </c>
      <c r="AC32" s="3" t="s">
        <v>83</v>
      </c>
      <c r="AD32" s="3" t="s">
        <v>86</v>
      </c>
      <c r="AE32" s="3" t="s">
        <v>86</v>
      </c>
      <c r="AF32" s="3" t="s">
        <v>101</v>
      </c>
      <c r="AG32" s="3" t="s">
        <v>83</v>
      </c>
      <c r="AH32" s="3" t="s">
        <v>155</v>
      </c>
      <c r="AI32" s="3" t="s">
        <v>83</v>
      </c>
      <c r="AJ32" s="3" t="s">
        <v>1594</v>
      </c>
      <c r="AK32" s="3" t="s">
        <v>1594</v>
      </c>
      <c r="AL32" s="3" t="s">
        <v>285</v>
      </c>
      <c r="AM32" s="3" t="s">
        <v>285</v>
      </c>
      <c r="AN32" s="3" t="s">
        <v>179</v>
      </c>
      <c r="AO32" s="3" t="s">
        <v>179</v>
      </c>
      <c r="AP32" s="3" t="s">
        <v>86</v>
      </c>
      <c r="AQ32" s="3" t="s">
        <v>86</v>
      </c>
      <c r="AR32" s="3" t="s">
        <v>264</v>
      </c>
      <c r="AS32" s="3" t="s">
        <v>264</v>
      </c>
      <c r="AT32" s="3" t="s">
        <v>107</v>
      </c>
      <c r="AU32" s="3" t="s">
        <v>107</v>
      </c>
      <c r="AV32" s="8">
        <v>0.05</v>
      </c>
      <c r="AW32" s="8">
        <v>0.06</v>
      </c>
      <c r="AX32" s="8">
        <v>0.09</v>
      </c>
      <c r="AY32" s="8">
        <v>0.4</v>
      </c>
      <c r="AZ32" s="2"/>
    </row>
    <row r="33" spans="4:52" x14ac:dyDescent="0.2">
      <c r="D33" s="1" t="s">
        <v>1130</v>
      </c>
      <c r="E33" s="3" t="s">
        <v>76</v>
      </c>
      <c r="F33" s="3" t="s">
        <v>1131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0.81805555555555554</v>
      </c>
      <c r="N33" s="3" t="s">
        <v>1629</v>
      </c>
      <c r="O33" s="2"/>
      <c r="P33" s="3" t="s">
        <v>586</v>
      </c>
      <c r="Q33" s="3" t="s">
        <v>83</v>
      </c>
      <c r="R33" s="3" t="s">
        <v>605</v>
      </c>
      <c r="S33" s="3" t="s">
        <v>83</v>
      </c>
      <c r="T33" s="3" t="s">
        <v>85</v>
      </c>
      <c r="U33" s="3" t="s">
        <v>83</v>
      </c>
      <c r="V33" s="3" t="s">
        <v>1630</v>
      </c>
      <c r="W33" s="3" t="s">
        <v>86</v>
      </c>
      <c r="X33" s="3" t="s">
        <v>1206</v>
      </c>
      <c r="Y33" s="3" t="s">
        <v>83</v>
      </c>
      <c r="Z33" s="3" t="s">
        <v>630</v>
      </c>
      <c r="AA33" s="3" t="s">
        <v>83</v>
      </c>
      <c r="AB33" s="3" t="s">
        <v>138</v>
      </c>
      <c r="AC33" s="3" t="s">
        <v>83</v>
      </c>
      <c r="AD33" s="3" t="s">
        <v>1631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322</v>
      </c>
      <c r="AK33" s="3" t="s">
        <v>322</v>
      </c>
      <c r="AL33" s="3" t="s">
        <v>617</v>
      </c>
      <c r="AM33" s="3" t="s">
        <v>617</v>
      </c>
      <c r="AN33" s="3" t="s">
        <v>490</v>
      </c>
      <c r="AO33" s="3" t="s">
        <v>490</v>
      </c>
      <c r="AP33" s="3" t="s">
        <v>86</v>
      </c>
      <c r="AQ33" s="3" t="s">
        <v>86</v>
      </c>
      <c r="AR33" s="3" t="s">
        <v>264</v>
      </c>
      <c r="AS33" s="3" t="s">
        <v>264</v>
      </c>
      <c r="AT33" s="3" t="s">
        <v>519</v>
      </c>
      <c r="AU33" s="3" t="s">
        <v>519</v>
      </c>
      <c r="AV33" s="8">
        <v>0.01</v>
      </c>
      <c r="AW33" s="8">
        <v>0.02</v>
      </c>
      <c r="AX33" s="8">
        <v>0.04</v>
      </c>
      <c r="AY33" s="8">
        <v>0.22</v>
      </c>
      <c r="AZ33" s="2"/>
    </row>
    <row r="34" spans="4:52" x14ac:dyDescent="0.2">
      <c r="D34" s="1" t="s">
        <v>1632</v>
      </c>
      <c r="E34" s="3" t="s">
        <v>76</v>
      </c>
      <c r="F34" s="3" t="s">
        <v>1042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0.81874999999999998</v>
      </c>
      <c r="N34" s="3" t="s">
        <v>1633</v>
      </c>
      <c r="O34" s="2"/>
      <c r="P34" s="3" t="s">
        <v>1183</v>
      </c>
      <c r="Q34" s="3" t="s">
        <v>83</v>
      </c>
      <c r="R34" s="3" t="s">
        <v>260</v>
      </c>
      <c r="S34" s="3" t="s">
        <v>83</v>
      </c>
      <c r="T34" s="3" t="s">
        <v>347</v>
      </c>
      <c r="U34" s="3" t="s">
        <v>83</v>
      </c>
      <c r="V34" s="3" t="s">
        <v>1634</v>
      </c>
      <c r="W34" s="3" t="s">
        <v>86</v>
      </c>
      <c r="X34" s="3" t="s">
        <v>1012</v>
      </c>
      <c r="Y34" s="3" t="s">
        <v>83</v>
      </c>
      <c r="Z34" s="3" t="s">
        <v>149</v>
      </c>
      <c r="AA34" s="3" t="s">
        <v>83</v>
      </c>
      <c r="AB34" s="3" t="s">
        <v>115</v>
      </c>
      <c r="AC34" s="3" t="s">
        <v>83</v>
      </c>
      <c r="AD34" s="3" t="s">
        <v>1635</v>
      </c>
      <c r="AE34" s="3" t="s">
        <v>86</v>
      </c>
      <c r="AF34" s="3" t="s">
        <v>101</v>
      </c>
      <c r="AG34" s="3" t="s">
        <v>83</v>
      </c>
      <c r="AH34" s="3" t="s">
        <v>155</v>
      </c>
      <c r="AI34" s="3" t="s">
        <v>83</v>
      </c>
      <c r="AJ34" s="3" t="s">
        <v>1636</v>
      </c>
      <c r="AK34" s="3" t="s">
        <v>1636</v>
      </c>
      <c r="AL34" s="3" t="s">
        <v>630</v>
      </c>
      <c r="AM34" s="3" t="s">
        <v>630</v>
      </c>
      <c r="AN34" s="3" t="s">
        <v>151</v>
      </c>
      <c r="AO34" s="3" t="s">
        <v>151</v>
      </c>
      <c r="AP34" s="3" t="s">
        <v>86</v>
      </c>
      <c r="AQ34" s="3" t="s">
        <v>86</v>
      </c>
      <c r="AR34" s="3" t="s">
        <v>264</v>
      </c>
      <c r="AS34" s="3" t="s">
        <v>264</v>
      </c>
      <c r="AT34" s="3" t="s">
        <v>139</v>
      </c>
      <c r="AU34" s="3" t="s">
        <v>139</v>
      </c>
      <c r="AV34" s="8">
        <v>0.01</v>
      </c>
      <c r="AW34" s="8">
        <v>0.02</v>
      </c>
      <c r="AX34" s="8">
        <v>0.03</v>
      </c>
      <c r="AY34" s="8">
        <v>0.2</v>
      </c>
      <c r="AZ34" s="2"/>
    </row>
    <row r="35" spans="4:52" x14ac:dyDescent="0.2">
      <c r="D35" s="1" t="s">
        <v>805</v>
      </c>
      <c r="E35" s="3" t="s">
        <v>76</v>
      </c>
      <c r="F35" s="3" t="s">
        <v>129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0.81944444444444453</v>
      </c>
      <c r="N35" s="3" t="s">
        <v>1448</v>
      </c>
      <c r="O35" s="3" t="s">
        <v>92</v>
      </c>
      <c r="P35" s="3" t="s">
        <v>709</v>
      </c>
      <c r="Q35" s="3" t="s">
        <v>83</v>
      </c>
      <c r="R35" s="3" t="s">
        <v>1637</v>
      </c>
      <c r="S35" s="3" t="s">
        <v>83</v>
      </c>
      <c r="T35" s="3" t="s">
        <v>1638</v>
      </c>
      <c r="U35" s="3" t="s">
        <v>83</v>
      </c>
      <c r="V35" s="3" t="s">
        <v>1639</v>
      </c>
      <c r="W35" s="3" t="s">
        <v>86</v>
      </c>
      <c r="X35" s="3" t="s">
        <v>1254</v>
      </c>
      <c r="Y35" s="3" t="s">
        <v>83</v>
      </c>
      <c r="Z35" s="3" t="s">
        <v>1299</v>
      </c>
      <c r="AA35" s="3" t="s">
        <v>83</v>
      </c>
      <c r="AB35" s="3" t="s">
        <v>710</v>
      </c>
      <c r="AC35" s="3" t="s">
        <v>83</v>
      </c>
      <c r="AD35" s="3" t="s">
        <v>1640</v>
      </c>
      <c r="AE35" s="3" t="s">
        <v>86</v>
      </c>
      <c r="AF35" s="3" t="s">
        <v>101</v>
      </c>
      <c r="AG35" s="3" t="s">
        <v>83</v>
      </c>
      <c r="AH35" s="3" t="s">
        <v>118</v>
      </c>
      <c r="AI35" s="3" t="s">
        <v>83</v>
      </c>
      <c r="AJ35" s="3" t="s">
        <v>1183</v>
      </c>
      <c r="AK35" s="3" t="s">
        <v>1183</v>
      </c>
      <c r="AL35" s="3" t="s">
        <v>1641</v>
      </c>
      <c r="AM35" s="3" t="s">
        <v>1641</v>
      </c>
      <c r="AN35" s="3" t="s">
        <v>1642</v>
      </c>
      <c r="AO35" s="3" t="s">
        <v>1642</v>
      </c>
      <c r="AP35" s="3" t="s">
        <v>86</v>
      </c>
      <c r="AQ35" s="3" t="s">
        <v>86</v>
      </c>
      <c r="AR35" s="3" t="s">
        <v>264</v>
      </c>
      <c r="AS35" s="3" t="s">
        <v>264</v>
      </c>
      <c r="AT35" s="3" t="s">
        <v>519</v>
      </c>
      <c r="AU35" s="3" t="s">
        <v>519</v>
      </c>
      <c r="AV35" s="8">
        <v>0.01</v>
      </c>
      <c r="AW35" s="8">
        <v>0.01</v>
      </c>
      <c r="AX35" s="8">
        <v>0.02</v>
      </c>
      <c r="AY35" s="8">
        <v>0.31</v>
      </c>
      <c r="AZ35" s="2"/>
    </row>
    <row r="36" spans="4:52" x14ac:dyDescent="0.2">
      <c r="D36" s="1" t="s">
        <v>1643</v>
      </c>
      <c r="E36" s="3" t="s">
        <v>76</v>
      </c>
      <c r="F36" s="3" t="s">
        <v>1644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0.81944444444444453</v>
      </c>
      <c r="N36" s="3" t="s">
        <v>1645</v>
      </c>
      <c r="O36" s="2"/>
      <c r="P36" s="3" t="s">
        <v>1183</v>
      </c>
      <c r="Q36" s="3" t="s">
        <v>83</v>
      </c>
      <c r="R36" s="3" t="s">
        <v>372</v>
      </c>
      <c r="S36" s="3" t="s">
        <v>83</v>
      </c>
      <c r="T36" s="3" t="s">
        <v>186</v>
      </c>
      <c r="U36" s="3" t="s">
        <v>83</v>
      </c>
      <c r="V36" s="3" t="s">
        <v>1646</v>
      </c>
      <c r="W36" s="3" t="s">
        <v>86</v>
      </c>
      <c r="X36" s="3" t="s">
        <v>599</v>
      </c>
      <c r="Y36" s="3" t="s">
        <v>83</v>
      </c>
      <c r="Z36" s="3" t="s">
        <v>963</v>
      </c>
      <c r="AA36" s="3" t="s">
        <v>83</v>
      </c>
      <c r="AB36" s="3" t="s">
        <v>186</v>
      </c>
      <c r="AC36" s="3" t="s">
        <v>83</v>
      </c>
      <c r="AD36" s="3" t="s">
        <v>1647</v>
      </c>
      <c r="AE36" s="3" t="s">
        <v>86</v>
      </c>
      <c r="AF36" s="3" t="s">
        <v>101</v>
      </c>
      <c r="AG36" s="3" t="s">
        <v>83</v>
      </c>
      <c r="AH36" s="3" t="s">
        <v>155</v>
      </c>
      <c r="AI36" s="3" t="s">
        <v>83</v>
      </c>
      <c r="AJ36" s="3" t="s">
        <v>905</v>
      </c>
      <c r="AK36" s="3" t="s">
        <v>905</v>
      </c>
      <c r="AL36" s="3" t="s">
        <v>289</v>
      </c>
      <c r="AM36" s="3" t="s">
        <v>289</v>
      </c>
      <c r="AN36" s="3" t="s">
        <v>186</v>
      </c>
      <c r="AO36" s="3" t="s">
        <v>186</v>
      </c>
      <c r="AP36" s="3" t="s">
        <v>86</v>
      </c>
      <c r="AQ36" s="3" t="s">
        <v>86</v>
      </c>
      <c r="AR36" s="3" t="s">
        <v>264</v>
      </c>
      <c r="AS36" s="3" t="s">
        <v>264</v>
      </c>
      <c r="AT36" s="3" t="s">
        <v>139</v>
      </c>
      <c r="AU36" s="3" t="s">
        <v>139</v>
      </c>
      <c r="AV36" s="8">
        <v>0.02</v>
      </c>
      <c r="AW36" s="8">
        <v>0.02</v>
      </c>
      <c r="AX36" s="8">
        <v>0.04</v>
      </c>
      <c r="AY36" s="8">
        <v>0.23</v>
      </c>
      <c r="AZ36" s="2"/>
    </row>
    <row r="37" spans="4:52" x14ac:dyDescent="0.2">
      <c r="D37" s="1" t="s">
        <v>723</v>
      </c>
      <c r="E37" s="3" t="s">
        <v>76</v>
      </c>
      <c r="F37" s="3" t="s">
        <v>724</v>
      </c>
      <c r="G37" s="3" t="s">
        <v>130</v>
      </c>
      <c r="H37" s="2"/>
      <c r="I37" s="2"/>
      <c r="J37" s="2"/>
      <c r="K37" s="3" t="s">
        <v>79</v>
      </c>
      <c r="L37" s="3" t="s">
        <v>80</v>
      </c>
      <c r="M37" s="6">
        <v>0.82013888888888886</v>
      </c>
      <c r="N37" s="3" t="s">
        <v>1648</v>
      </c>
      <c r="O37" s="3" t="s">
        <v>92</v>
      </c>
      <c r="P37" s="3" t="s">
        <v>709</v>
      </c>
      <c r="Q37" s="3" t="s">
        <v>83</v>
      </c>
      <c r="R37" s="3" t="s">
        <v>331</v>
      </c>
      <c r="S37" s="3" t="s">
        <v>83</v>
      </c>
      <c r="T37" s="3" t="s">
        <v>179</v>
      </c>
      <c r="U37" s="3" t="s">
        <v>83</v>
      </c>
      <c r="V37" s="3" t="s">
        <v>86</v>
      </c>
      <c r="W37" s="3" t="s">
        <v>86</v>
      </c>
      <c r="X37" s="3" t="s">
        <v>1207</v>
      </c>
      <c r="Y37" s="3" t="s">
        <v>83</v>
      </c>
      <c r="Z37" s="3" t="s">
        <v>331</v>
      </c>
      <c r="AA37" s="3" t="s">
        <v>83</v>
      </c>
      <c r="AB37" s="3" t="s">
        <v>179</v>
      </c>
      <c r="AC37" s="3" t="s">
        <v>83</v>
      </c>
      <c r="AD37" s="3">
        <f>-(0.03 %)</f>
        <v>-2.9999999999999997E-4</v>
      </c>
      <c r="AE37" s="3" t="s">
        <v>86</v>
      </c>
      <c r="AF37" s="3" t="s">
        <v>101</v>
      </c>
      <c r="AG37" s="3" t="s">
        <v>83</v>
      </c>
      <c r="AH37" s="3" t="s">
        <v>118</v>
      </c>
      <c r="AI37" s="3" t="s">
        <v>83</v>
      </c>
      <c r="AJ37" s="3" t="s">
        <v>949</v>
      </c>
      <c r="AK37" s="3" t="s">
        <v>949</v>
      </c>
      <c r="AL37" s="3" t="s">
        <v>333</v>
      </c>
      <c r="AM37" s="3" t="s">
        <v>333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264</v>
      </c>
      <c r="AS37" s="3" t="s">
        <v>264</v>
      </c>
      <c r="AT37" s="3" t="s">
        <v>107</v>
      </c>
      <c r="AU37" s="3" t="s">
        <v>107</v>
      </c>
      <c r="AV37" s="8">
        <v>0.03</v>
      </c>
      <c r="AW37" s="8">
        <v>0.03</v>
      </c>
      <c r="AX37" s="8">
        <v>0.05</v>
      </c>
      <c r="AY37" s="8">
        <v>0.25</v>
      </c>
      <c r="AZ37" s="2"/>
    </row>
    <row r="38" spans="4:52" x14ac:dyDescent="0.2">
      <c r="D38" s="1" t="s">
        <v>1467</v>
      </c>
      <c r="E38" s="3" t="s">
        <v>76</v>
      </c>
      <c r="F38" s="3" t="s">
        <v>1468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0.82291666666666663</v>
      </c>
      <c r="N38" s="3" t="s">
        <v>1493</v>
      </c>
      <c r="O38" s="2"/>
      <c r="P38" s="3" t="s">
        <v>738</v>
      </c>
      <c r="Q38" s="3" t="s">
        <v>83</v>
      </c>
      <c r="R38" s="3" t="s">
        <v>333</v>
      </c>
      <c r="S38" s="3" t="s">
        <v>83</v>
      </c>
      <c r="T38" s="3" t="s">
        <v>115</v>
      </c>
      <c r="U38" s="3" t="s">
        <v>83</v>
      </c>
      <c r="V38" s="3" t="s">
        <v>1649</v>
      </c>
      <c r="W38" s="3" t="s">
        <v>86</v>
      </c>
      <c r="X38" s="3" t="s">
        <v>374</v>
      </c>
      <c r="Y38" s="3" t="s">
        <v>83</v>
      </c>
      <c r="Z38" s="3" t="s">
        <v>331</v>
      </c>
      <c r="AA38" s="3" t="s">
        <v>83</v>
      </c>
      <c r="AB38" s="3" t="s">
        <v>121</v>
      </c>
      <c r="AC38" s="3" t="s">
        <v>83</v>
      </c>
      <c r="AD38" s="3" t="s">
        <v>1650</v>
      </c>
      <c r="AE38" s="3" t="s">
        <v>86</v>
      </c>
      <c r="AF38" s="3" t="s">
        <v>101</v>
      </c>
      <c r="AG38" s="3" t="s">
        <v>83</v>
      </c>
      <c r="AH38" s="3" t="s">
        <v>118</v>
      </c>
      <c r="AI38" s="3" t="s">
        <v>83</v>
      </c>
      <c r="AJ38" s="3" t="s">
        <v>307</v>
      </c>
      <c r="AK38" s="3" t="s">
        <v>307</v>
      </c>
      <c r="AL38" s="3" t="s">
        <v>434</v>
      </c>
      <c r="AM38" s="3" t="s">
        <v>434</v>
      </c>
      <c r="AN38" s="3" t="s">
        <v>1026</v>
      </c>
      <c r="AO38" s="3" t="s">
        <v>1026</v>
      </c>
      <c r="AP38" s="3" t="s">
        <v>86</v>
      </c>
      <c r="AQ38" s="3" t="s">
        <v>86</v>
      </c>
      <c r="AR38" s="3" t="s">
        <v>264</v>
      </c>
      <c r="AS38" s="3" t="s">
        <v>264</v>
      </c>
      <c r="AT38" s="3" t="s">
        <v>519</v>
      </c>
      <c r="AU38" s="3" t="s">
        <v>519</v>
      </c>
      <c r="AV38" s="8">
        <v>0.01</v>
      </c>
      <c r="AW38" s="8">
        <v>0.01</v>
      </c>
      <c r="AX38" s="8">
        <v>0.02</v>
      </c>
      <c r="AY38" s="8">
        <v>0.17</v>
      </c>
      <c r="AZ38" s="2"/>
    </row>
    <row r="39" spans="4:52" x14ac:dyDescent="0.2">
      <c r="D39" s="1" t="s">
        <v>1651</v>
      </c>
      <c r="E39" s="3" t="s">
        <v>76</v>
      </c>
      <c r="F39" s="3" t="s">
        <v>1652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0.82291666666666663</v>
      </c>
      <c r="N39" s="3" t="s">
        <v>1653</v>
      </c>
      <c r="O39" s="2"/>
      <c r="P39" s="3" t="s">
        <v>738</v>
      </c>
      <c r="Q39" s="3" t="s">
        <v>83</v>
      </c>
      <c r="R39" s="3" t="s">
        <v>498</v>
      </c>
      <c r="S39" s="3" t="s">
        <v>83</v>
      </c>
      <c r="T39" s="3" t="s">
        <v>133</v>
      </c>
      <c r="U39" s="3" t="s">
        <v>83</v>
      </c>
      <c r="V39" s="3" t="s">
        <v>1654</v>
      </c>
      <c r="W39" s="3" t="s">
        <v>86</v>
      </c>
      <c r="X39" s="3" t="s">
        <v>452</v>
      </c>
      <c r="Y39" s="3" t="s">
        <v>83</v>
      </c>
      <c r="Z39" s="3" t="s">
        <v>216</v>
      </c>
      <c r="AA39" s="3" t="s">
        <v>83</v>
      </c>
      <c r="AB39" s="3" t="s">
        <v>194</v>
      </c>
      <c r="AC39" s="3" t="s">
        <v>83</v>
      </c>
      <c r="AD39" s="3" t="s">
        <v>1655</v>
      </c>
      <c r="AE39" s="3" t="s">
        <v>86</v>
      </c>
      <c r="AF39" s="3" t="s">
        <v>290</v>
      </c>
      <c r="AG39" s="3" t="s">
        <v>83</v>
      </c>
      <c r="AH39" s="3" t="s">
        <v>155</v>
      </c>
      <c r="AI39" s="3" t="s">
        <v>83</v>
      </c>
      <c r="AJ39" s="3" t="s">
        <v>307</v>
      </c>
      <c r="AK39" s="3" t="s">
        <v>307</v>
      </c>
      <c r="AL39" s="3" t="s">
        <v>498</v>
      </c>
      <c r="AM39" s="3" t="s">
        <v>498</v>
      </c>
      <c r="AN39" s="3" t="s">
        <v>133</v>
      </c>
      <c r="AO39" s="3" t="s">
        <v>133</v>
      </c>
      <c r="AP39" s="3" t="s">
        <v>86</v>
      </c>
      <c r="AQ39" s="3" t="s">
        <v>86</v>
      </c>
      <c r="AR39" s="3" t="s">
        <v>264</v>
      </c>
      <c r="AS39" s="3" t="s">
        <v>264</v>
      </c>
      <c r="AT39" s="3" t="s">
        <v>519</v>
      </c>
      <c r="AU39" s="3" t="s">
        <v>519</v>
      </c>
      <c r="AV39" s="8">
        <v>0.01</v>
      </c>
      <c r="AW39" s="8">
        <v>0.02</v>
      </c>
      <c r="AX39" s="8">
        <v>0.04</v>
      </c>
      <c r="AY39" s="8">
        <v>0.17</v>
      </c>
      <c r="AZ39" s="2"/>
    </row>
    <row r="40" spans="4:52" x14ac:dyDescent="0.2">
      <c r="D40" s="1" t="s">
        <v>1072</v>
      </c>
      <c r="E40" s="3" t="s">
        <v>76</v>
      </c>
      <c r="F40" s="3" t="s">
        <v>1073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0.82916666666666661</v>
      </c>
      <c r="N40" s="3" t="s">
        <v>1656</v>
      </c>
      <c r="O40" s="3" t="s">
        <v>92</v>
      </c>
      <c r="P40" s="3" t="s">
        <v>595</v>
      </c>
      <c r="Q40" s="3" t="s">
        <v>726</v>
      </c>
      <c r="R40" s="3" t="s">
        <v>376</v>
      </c>
      <c r="S40" s="3" t="s">
        <v>281</v>
      </c>
      <c r="T40" s="3" t="s">
        <v>133</v>
      </c>
      <c r="U40" s="3" t="s">
        <v>115</v>
      </c>
      <c r="V40" s="3" t="s">
        <v>1657</v>
      </c>
      <c r="W40" s="3" t="s">
        <v>86</v>
      </c>
      <c r="X40" s="3" t="s">
        <v>1658</v>
      </c>
      <c r="Y40" s="3" t="s">
        <v>1659</v>
      </c>
      <c r="Z40" s="3" t="s">
        <v>391</v>
      </c>
      <c r="AA40" s="3" t="s">
        <v>295</v>
      </c>
      <c r="AB40" s="3" t="s">
        <v>133</v>
      </c>
      <c r="AC40" s="3" t="s">
        <v>112</v>
      </c>
      <c r="AD40" s="3" t="s">
        <v>1660</v>
      </c>
      <c r="AE40" s="3">
        <f>-(0.59 %)</f>
        <v>-5.8999999999999999E-3</v>
      </c>
      <c r="AF40" s="3" t="s">
        <v>101</v>
      </c>
      <c r="AG40" s="3" t="s">
        <v>290</v>
      </c>
      <c r="AH40" s="3" t="s">
        <v>118</v>
      </c>
      <c r="AI40" s="3" t="s">
        <v>432</v>
      </c>
      <c r="AJ40" s="3" t="s">
        <v>332</v>
      </c>
      <c r="AK40" s="3" t="s">
        <v>332</v>
      </c>
      <c r="AL40" s="3" t="s">
        <v>244</v>
      </c>
      <c r="AM40" s="3" t="s">
        <v>244</v>
      </c>
      <c r="AN40" s="3" t="s">
        <v>121</v>
      </c>
      <c r="AO40" s="3" t="s">
        <v>121</v>
      </c>
      <c r="AP40" s="3" t="s">
        <v>86</v>
      </c>
      <c r="AQ40" s="3" t="s">
        <v>86</v>
      </c>
      <c r="AR40" s="3" t="s">
        <v>264</v>
      </c>
      <c r="AS40" s="3" t="s">
        <v>264</v>
      </c>
      <c r="AT40" s="3" t="s">
        <v>519</v>
      </c>
      <c r="AU40" s="3" t="s">
        <v>519</v>
      </c>
      <c r="AV40" s="8">
        <v>0.05</v>
      </c>
      <c r="AW40" s="8">
        <v>0.06</v>
      </c>
      <c r="AX40" s="8">
        <v>0.09</v>
      </c>
      <c r="AY40" s="8">
        <v>0.64</v>
      </c>
      <c r="AZ40" s="2"/>
    </row>
    <row r="41" spans="4:52" x14ac:dyDescent="0.2">
      <c r="D41" s="1" t="s">
        <v>1312</v>
      </c>
      <c r="E41" s="3" t="s">
        <v>76</v>
      </c>
      <c r="F41" s="3" t="s">
        <v>1661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0.82986111111111116</v>
      </c>
      <c r="N41" s="3" t="s">
        <v>1533</v>
      </c>
      <c r="O41" s="2"/>
      <c r="P41" s="3" t="s">
        <v>843</v>
      </c>
      <c r="Q41" s="3" t="s">
        <v>83</v>
      </c>
      <c r="R41" s="3" t="s">
        <v>440</v>
      </c>
      <c r="S41" s="3" t="s">
        <v>83</v>
      </c>
      <c r="T41" s="3" t="s">
        <v>186</v>
      </c>
      <c r="U41" s="3" t="s">
        <v>83</v>
      </c>
      <c r="V41" s="3">
        <f>-(0.17 %)</f>
        <v>-1.7000000000000001E-3</v>
      </c>
      <c r="W41" s="3" t="s">
        <v>86</v>
      </c>
      <c r="X41" s="3" t="s">
        <v>214</v>
      </c>
      <c r="Y41" s="3" t="s">
        <v>83</v>
      </c>
      <c r="Z41" s="3" t="s">
        <v>818</v>
      </c>
      <c r="AA41" s="3" t="s">
        <v>83</v>
      </c>
      <c r="AB41" s="3" t="s">
        <v>179</v>
      </c>
      <c r="AC41" s="3" t="s">
        <v>83</v>
      </c>
      <c r="AD41" s="3" t="s">
        <v>1662</v>
      </c>
      <c r="AE41" s="3" t="s">
        <v>86</v>
      </c>
      <c r="AF41" s="3" t="s">
        <v>101</v>
      </c>
      <c r="AG41" s="3" t="s">
        <v>83</v>
      </c>
      <c r="AH41" s="3" t="s">
        <v>155</v>
      </c>
      <c r="AI41" s="3" t="s">
        <v>83</v>
      </c>
      <c r="AJ41" s="3" t="s">
        <v>222</v>
      </c>
      <c r="AK41" s="3" t="s">
        <v>222</v>
      </c>
      <c r="AL41" s="3" t="s">
        <v>440</v>
      </c>
      <c r="AM41" s="3" t="s">
        <v>440</v>
      </c>
      <c r="AN41" s="3" t="s">
        <v>186</v>
      </c>
      <c r="AO41" s="3" t="s">
        <v>186</v>
      </c>
      <c r="AP41" s="3" t="s">
        <v>86</v>
      </c>
      <c r="AQ41" s="3" t="s">
        <v>86</v>
      </c>
      <c r="AR41" s="3" t="s">
        <v>264</v>
      </c>
      <c r="AS41" s="3" t="s">
        <v>264</v>
      </c>
      <c r="AT41" s="3" t="s">
        <v>519</v>
      </c>
      <c r="AU41" s="3" t="s">
        <v>519</v>
      </c>
      <c r="AV41" s="8">
        <v>0.02</v>
      </c>
      <c r="AW41" s="8">
        <v>0.02</v>
      </c>
      <c r="AX41" s="8">
        <v>0.04</v>
      </c>
      <c r="AY41" s="8">
        <v>0.2</v>
      </c>
      <c r="AZ41" s="2"/>
    </row>
    <row r="42" spans="4:52" x14ac:dyDescent="0.2">
      <c r="D42" s="1" t="s">
        <v>1663</v>
      </c>
      <c r="E42" s="3" t="s">
        <v>76</v>
      </c>
      <c r="F42" s="3" t="s">
        <v>1661</v>
      </c>
      <c r="G42" s="3" t="s">
        <v>468</v>
      </c>
      <c r="H42" s="2"/>
      <c r="I42" s="2"/>
      <c r="J42" s="2"/>
      <c r="K42" s="3" t="s">
        <v>1033</v>
      </c>
      <c r="L42" s="3" t="s">
        <v>161</v>
      </c>
      <c r="M42" s="6">
        <v>0.83194444444444438</v>
      </c>
      <c r="N42" s="3" t="s">
        <v>1664</v>
      </c>
      <c r="O42" s="2"/>
      <c r="P42" s="3" t="s">
        <v>83</v>
      </c>
      <c r="Q42" s="3" t="s">
        <v>83</v>
      </c>
      <c r="R42" s="3" t="s">
        <v>83</v>
      </c>
      <c r="S42" s="3" t="s">
        <v>83</v>
      </c>
      <c r="T42" s="3" t="s">
        <v>83</v>
      </c>
      <c r="U42" s="3" t="s">
        <v>83</v>
      </c>
      <c r="V42" s="3" t="s">
        <v>86</v>
      </c>
      <c r="W42" s="3" t="s">
        <v>86</v>
      </c>
      <c r="X42" s="3" t="s">
        <v>325</v>
      </c>
      <c r="Y42" s="3" t="s">
        <v>83</v>
      </c>
      <c r="Z42" s="3" t="s">
        <v>121</v>
      </c>
      <c r="AA42" s="3" t="s">
        <v>83</v>
      </c>
      <c r="AB42" s="3" t="s">
        <v>200</v>
      </c>
      <c r="AC42" s="3" t="s">
        <v>83</v>
      </c>
      <c r="AD42" s="3" t="s">
        <v>86</v>
      </c>
      <c r="AE42" s="3" t="s">
        <v>86</v>
      </c>
      <c r="AF42" s="3" t="s">
        <v>83</v>
      </c>
      <c r="AG42" s="3" t="s">
        <v>83</v>
      </c>
      <c r="AH42" s="3" t="s">
        <v>83</v>
      </c>
      <c r="AI42" s="3" t="s">
        <v>83</v>
      </c>
      <c r="AJ42" s="3" t="s">
        <v>220</v>
      </c>
      <c r="AK42" s="3" t="s">
        <v>220</v>
      </c>
      <c r="AL42" s="3" t="s">
        <v>121</v>
      </c>
      <c r="AM42" s="3" t="s">
        <v>121</v>
      </c>
      <c r="AN42" s="3" t="s">
        <v>179</v>
      </c>
      <c r="AO42" s="3" t="s">
        <v>179</v>
      </c>
      <c r="AP42" s="3" t="s">
        <v>86</v>
      </c>
      <c r="AQ42" s="3" t="s">
        <v>86</v>
      </c>
      <c r="AR42" s="3" t="s">
        <v>83</v>
      </c>
      <c r="AS42" s="3" t="s">
        <v>83</v>
      </c>
      <c r="AT42" s="3" t="s">
        <v>83</v>
      </c>
      <c r="AU42" s="3" t="s">
        <v>83</v>
      </c>
      <c r="AV42" s="8">
        <v>0</v>
      </c>
      <c r="AW42" s="8">
        <v>0</v>
      </c>
      <c r="AX42" s="8">
        <v>0</v>
      </c>
      <c r="AY42" s="8">
        <v>0</v>
      </c>
      <c r="AZ42" s="2"/>
    </row>
    <row r="43" spans="4:52" x14ac:dyDescent="0.2">
      <c r="D43" s="1" t="s">
        <v>1464</v>
      </c>
      <c r="E43" s="3" t="s">
        <v>76</v>
      </c>
      <c r="F43" s="3" t="s">
        <v>88</v>
      </c>
      <c r="G43" s="3" t="s">
        <v>78</v>
      </c>
      <c r="H43" s="2"/>
      <c r="I43" s="2"/>
      <c r="J43" s="2"/>
      <c r="K43" s="3" t="s">
        <v>79</v>
      </c>
      <c r="L43" s="3" t="s">
        <v>80</v>
      </c>
      <c r="M43" s="6">
        <v>0.83333333333333337</v>
      </c>
      <c r="N43" s="3" t="s">
        <v>1466</v>
      </c>
      <c r="O43" s="3" t="s">
        <v>92</v>
      </c>
      <c r="P43" s="3" t="s">
        <v>534</v>
      </c>
      <c r="Q43" s="3" t="s">
        <v>83</v>
      </c>
      <c r="R43" s="3" t="s">
        <v>1665</v>
      </c>
      <c r="S43" s="3" t="s">
        <v>83</v>
      </c>
      <c r="T43" s="3" t="s">
        <v>441</v>
      </c>
      <c r="U43" s="3" t="s">
        <v>83</v>
      </c>
      <c r="V43" s="3">
        <f>-(0.5 %)</f>
        <v>-5.0000000000000001E-3</v>
      </c>
      <c r="W43" s="3" t="s">
        <v>86</v>
      </c>
      <c r="X43" s="3" t="s">
        <v>1666</v>
      </c>
      <c r="Y43" s="3" t="s">
        <v>83</v>
      </c>
      <c r="Z43" s="3" t="s">
        <v>1667</v>
      </c>
      <c r="AA43" s="3" t="s">
        <v>83</v>
      </c>
      <c r="AB43" s="3" t="s">
        <v>331</v>
      </c>
      <c r="AC43" s="3" t="s">
        <v>83</v>
      </c>
      <c r="AD43" s="3" t="s">
        <v>1668</v>
      </c>
      <c r="AE43" s="3" t="s">
        <v>86</v>
      </c>
      <c r="AF43" s="3" t="s">
        <v>117</v>
      </c>
      <c r="AG43" s="3" t="s">
        <v>83</v>
      </c>
      <c r="AH43" s="3" t="s">
        <v>155</v>
      </c>
      <c r="AI43" s="3" t="s">
        <v>83</v>
      </c>
      <c r="AJ43" s="3" t="s">
        <v>1233</v>
      </c>
      <c r="AK43" s="3" t="s">
        <v>1233</v>
      </c>
      <c r="AL43" s="3" t="s">
        <v>105</v>
      </c>
      <c r="AM43" s="3" t="s">
        <v>105</v>
      </c>
      <c r="AN43" s="3" t="s">
        <v>426</v>
      </c>
      <c r="AO43" s="3" t="s">
        <v>426</v>
      </c>
      <c r="AP43" s="3" t="s">
        <v>86</v>
      </c>
      <c r="AQ43" s="3" t="s">
        <v>86</v>
      </c>
      <c r="AR43" s="3" t="s">
        <v>264</v>
      </c>
      <c r="AS43" s="3" t="s">
        <v>264</v>
      </c>
      <c r="AT43" s="3" t="s">
        <v>519</v>
      </c>
      <c r="AU43" s="3" t="s">
        <v>519</v>
      </c>
      <c r="AV43" s="8">
        <v>0.05</v>
      </c>
      <c r="AW43" s="8">
        <v>0.05</v>
      </c>
      <c r="AX43" s="8">
        <v>0.05</v>
      </c>
      <c r="AY43" s="8">
        <v>7.0000000000000007E-2</v>
      </c>
      <c r="AZ43" s="2"/>
    </row>
    <row r="44" spans="4:52" x14ac:dyDescent="0.2">
      <c r="D44" s="1" t="s">
        <v>317</v>
      </c>
      <c r="E44" s="3" t="s">
        <v>76</v>
      </c>
      <c r="F44" s="3" t="s">
        <v>1612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0.83611111111111114</v>
      </c>
      <c r="N44" s="3" t="s">
        <v>1669</v>
      </c>
      <c r="O44" s="2"/>
      <c r="P44" s="3" t="s">
        <v>925</v>
      </c>
      <c r="Q44" s="3" t="s">
        <v>83</v>
      </c>
      <c r="R44" s="3" t="s">
        <v>788</v>
      </c>
      <c r="S44" s="3" t="s">
        <v>83</v>
      </c>
      <c r="T44" s="3" t="s">
        <v>1670</v>
      </c>
      <c r="U44" s="3" t="s">
        <v>83</v>
      </c>
      <c r="V44" s="3" t="s">
        <v>1671</v>
      </c>
      <c r="W44" s="3" t="s">
        <v>86</v>
      </c>
      <c r="X44" s="3" t="s">
        <v>1291</v>
      </c>
      <c r="Y44" s="3" t="s">
        <v>83</v>
      </c>
      <c r="Z44" s="3" t="s">
        <v>520</v>
      </c>
      <c r="AA44" s="3" t="s">
        <v>83</v>
      </c>
      <c r="AB44" s="3" t="s">
        <v>327</v>
      </c>
      <c r="AC44" s="3" t="s">
        <v>83</v>
      </c>
      <c r="AD44" s="3" t="s">
        <v>1672</v>
      </c>
      <c r="AE44" s="3" t="s">
        <v>86</v>
      </c>
      <c r="AF44" s="3" t="s">
        <v>101</v>
      </c>
      <c r="AG44" s="3" t="s">
        <v>83</v>
      </c>
      <c r="AH44" s="3" t="s">
        <v>118</v>
      </c>
      <c r="AI44" s="3" t="s">
        <v>83</v>
      </c>
      <c r="AJ44" s="3" t="s">
        <v>1658</v>
      </c>
      <c r="AK44" s="3" t="s">
        <v>1658</v>
      </c>
      <c r="AL44" s="3" t="s">
        <v>95</v>
      </c>
      <c r="AM44" s="3" t="s">
        <v>95</v>
      </c>
      <c r="AN44" s="3" t="s">
        <v>868</v>
      </c>
      <c r="AO44" s="3" t="s">
        <v>868</v>
      </c>
      <c r="AP44" s="3" t="s">
        <v>86</v>
      </c>
      <c r="AQ44" s="3" t="s">
        <v>86</v>
      </c>
      <c r="AR44" s="3" t="s">
        <v>264</v>
      </c>
      <c r="AS44" s="3" t="s">
        <v>264</v>
      </c>
      <c r="AT44" s="3" t="s">
        <v>519</v>
      </c>
      <c r="AU44" s="3" t="s">
        <v>519</v>
      </c>
      <c r="AV44" s="8">
        <v>0.01</v>
      </c>
      <c r="AW44" s="8">
        <v>0.02</v>
      </c>
      <c r="AX44" s="8">
        <v>0.04</v>
      </c>
      <c r="AY44" s="8">
        <v>0.3</v>
      </c>
      <c r="AZ44" s="2"/>
    </row>
    <row r="45" spans="4:52" x14ac:dyDescent="0.2">
      <c r="D45" s="1" t="s">
        <v>1673</v>
      </c>
      <c r="E45" s="3" t="s">
        <v>76</v>
      </c>
      <c r="F45" s="3" t="s">
        <v>1674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0.83819444444444446</v>
      </c>
      <c r="N45" s="3" t="s">
        <v>1675</v>
      </c>
      <c r="O45" s="2"/>
      <c r="P45" s="3" t="s">
        <v>1230</v>
      </c>
      <c r="Q45" s="3" t="s">
        <v>83</v>
      </c>
      <c r="R45" s="3" t="s">
        <v>516</v>
      </c>
      <c r="S45" s="3" t="s">
        <v>83</v>
      </c>
      <c r="T45" s="3" t="s">
        <v>179</v>
      </c>
      <c r="U45" s="3" t="s">
        <v>83</v>
      </c>
      <c r="V45" s="3" t="s">
        <v>86</v>
      </c>
      <c r="W45" s="3" t="s">
        <v>86</v>
      </c>
      <c r="X45" s="3" t="s">
        <v>1291</v>
      </c>
      <c r="Y45" s="3" t="s">
        <v>83</v>
      </c>
      <c r="Z45" s="3" t="s">
        <v>516</v>
      </c>
      <c r="AA45" s="3" t="s">
        <v>83</v>
      </c>
      <c r="AB45" s="3" t="s">
        <v>200</v>
      </c>
      <c r="AC45" s="3" t="s">
        <v>83</v>
      </c>
      <c r="AD45" s="3" t="s">
        <v>86</v>
      </c>
      <c r="AE45" s="3" t="s">
        <v>86</v>
      </c>
      <c r="AF45" s="3" t="s">
        <v>101</v>
      </c>
      <c r="AG45" s="3" t="s">
        <v>83</v>
      </c>
      <c r="AH45" s="3" t="s">
        <v>155</v>
      </c>
      <c r="AI45" s="3" t="s">
        <v>83</v>
      </c>
      <c r="AJ45" s="3" t="s">
        <v>758</v>
      </c>
      <c r="AK45" s="3" t="s">
        <v>758</v>
      </c>
      <c r="AL45" s="3" t="s">
        <v>138</v>
      </c>
      <c r="AM45" s="3" t="s">
        <v>138</v>
      </c>
      <c r="AN45" s="3" t="s">
        <v>194</v>
      </c>
      <c r="AO45" s="3" t="s">
        <v>194</v>
      </c>
      <c r="AP45" s="3" t="s">
        <v>86</v>
      </c>
      <c r="AQ45" s="3" t="s">
        <v>86</v>
      </c>
      <c r="AR45" s="3" t="s">
        <v>264</v>
      </c>
      <c r="AS45" s="3" t="s">
        <v>264</v>
      </c>
      <c r="AT45" s="3" t="s">
        <v>139</v>
      </c>
      <c r="AU45" s="3" t="s">
        <v>139</v>
      </c>
      <c r="AV45" s="8">
        <v>0.02</v>
      </c>
      <c r="AW45" s="8">
        <v>0.03</v>
      </c>
      <c r="AX45" s="8">
        <v>7.0000000000000007E-2</v>
      </c>
      <c r="AY45" s="8">
        <v>0.27</v>
      </c>
      <c r="AZ45" s="2"/>
    </row>
    <row r="46" spans="4:52" x14ac:dyDescent="0.2">
      <c r="D46" s="1" t="s">
        <v>1676</v>
      </c>
      <c r="E46" s="3" t="s">
        <v>76</v>
      </c>
      <c r="F46" s="3" t="s">
        <v>1677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0.83888888888888891</v>
      </c>
      <c r="N46" s="3" t="s">
        <v>1678</v>
      </c>
      <c r="O46" s="3" t="s">
        <v>92</v>
      </c>
      <c r="P46" s="3" t="s">
        <v>181</v>
      </c>
      <c r="Q46" s="3" t="s">
        <v>83</v>
      </c>
      <c r="R46" s="3" t="s">
        <v>460</v>
      </c>
      <c r="S46" s="3" t="s">
        <v>83</v>
      </c>
      <c r="T46" s="3" t="s">
        <v>146</v>
      </c>
      <c r="U46" s="3" t="s">
        <v>83</v>
      </c>
      <c r="V46" s="3" t="s">
        <v>1679</v>
      </c>
      <c r="W46" s="3" t="s">
        <v>86</v>
      </c>
      <c r="X46" s="3" t="s">
        <v>492</v>
      </c>
      <c r="Y46" s="3" t="s">
        <v>83</v>
      </c>
      <c r="Z46" s="3" t="s">
        <v>295</v>
      </c>
      <c r="AA46" s="3" t="s">
        <v>83</v>
      </c>
      <c r="AB46" s="3" t="s">
        <v>392</v>
      </c>
      <c r="AC46" s="3" t="s">
        <v>83</v>
      </c>
      <c r="AD46" s="3" t="s">
        <v>1680</v>
      </c>
      <c r="AE46" s="3" t="s">
        <v>86</v>
      </c>
      <c r="AF46" s="3" t="s">
        <v>101</v>
      </c>
      <c r="AG46" s="3" t="s">
        <v>83</v>
      </c>
      <c r="AH46" s="3" t="s">
        <v>118</v>
      </c>
      <c r="AI46" s="3" t="s">
        <v>83</v>
      </c>
      <c r="AJ46" s="3" t="s">
        <v>93</v>
      </c>
      <c r="AK46" s="3" t="s">
        <v>93</v>
      </c>
      <c r="AL46" s="3" t="s">
        <v>906</v>
      </c>
      <c r="AM46" s="3" t="s">
        <v>906</v>
      </c>
      <c r="AN46" s="3" t="s">
        <v>376</v>
      </c>
      <c r="AO46" s="3" t="s">
        <v>376</v>
      </c>
      <c r="AP46" s="3" t="s">
        <v>86</v>
      </c>
      <c r="AQ46" s="3" t="s">
        <v>86</v>
      </c>
      <c r="AR46" s="3" t="s">
        <v>264</v>
      </c>
      <c r="AS46" s="3" t="s">
        <v>264</v>
      </c>
      <c r="AT46" s="3" t="s">
        <v>519</v>
      </c>
      <c r="AU46" s="3" t="s">
        <v>519</v>
      </c>
      <c r="AV46" s="8">
        <v>0.04</v>
      </c>
      <c r="AW46" s="8">
        <v>0.04</v>
      </c>
      <c r="AX46" s="8">
        <v>0.05</v>
      </c>
      <c r="AY46" s="8">
        <v>0.06</v>
      </c>
      <c r="AZ46" s="2"/>
    </row>
    <row r="47" spans="4:52" x14ac:dyDescent="0.2">
      <c r="D47" s="1" t="s">
        <v>1681</v>
      </c>
      <c r="E47" s="3" t="s">
        <v>76</v>
      </c>
      <c r="F47" s="3" t="s">
        <v>1682</v>
      </c>
      <c r="G47" s="3" t="s">
        <v>78</v>
      </c>
      <c r="H47" s="2"/>
      <c r="I47" s="2"/>
      <c r="J47" s="2"/>
      <c r="K47" s="3" t="s">
        <v>79</v>
      </c>
      <c r="L47" s="3" t="s">
        <v>80</v>
      </c>
      <c r="M47" s="6">
        <v>0.83958333333333324</v>
      </c>
      <c r="N47" s="3" t="s">
        <v>1683</v>
      </c>
      <c r="O47" s="2"/>
      <c r="P47" s="3" t="s">
        <v>987</v>
      </c>
      <c r="Q47" s="3" t="s">
        <v>83</v>
      </c>
      <c r="R47" s="3" t="s">
        <v>575</v>
      </c>
      <c r="S47" s="3" t="s">
        <v>83</v>
      </c>
      <c r="T47" s="3" t="s">
        <v>1026</v>
      </c>
      <c r="U47" s="3" t="s">
        <v>83</v>
      </c>
      <c r="V47" s="3" t="s">
        <v>86</v>
      </c>
      <c r="W47" s="3" t="s">
        <v>86</v>
      </c>
      <c r="X47" s="3" t="s">
        <v>1684</v>
      </c>
      <c r="Y47" s="3" t="s">
        <v>83</v>
      </c>
      <c r="Z47" s="3" t="s">
        <v>721</v>
      </c>
      <c r="AA47" s="3" t="s">
        <v>83</v>
      </c>
      <c r="AB47" s="3" t="s">
        <v>426</v>
      </c>
      <c r="AC47" s="3" t="s">
        <v>83</v>
      </c>
      <c r="AD47" s="3" t="s">
        <v>86</v>
      </c>
      <c r="AE47" s="3" t="s">
        <v>86</v>
      </c>
      <c r="AF47" s="3" t="s">
        <v>117</v>
      </c>
      <c r="AG47" s="3" t="s">
        <v>83</v>
      </c>
      <c r="AH47" s="3" t="s">
        <v>155</v>
      </c>
      <c r="AI47" s="3" t="s">
        <v>83</v>
      </c>
      <c r="AJ47" s="3" t="s">
        <v>1607</v>
      </c>
      <c r="AK47" s="3" t="s">
        <v>1607</v>
      </c>
      <c r="AL47" s="3" t="s">
        <v>144</v>
      </c>
      <c r="AM47" s="3" t="s">
        <v>144</v>
      </c>
      <c r="AN47" s="3" t="s">
        <v>392</v>
      </c>
      <c r="AO47" s="3" t="s">
        <v>392</v>
      </c>
      <c r="AP47" s="3" t="s">
        <v>86</v>
      </c>
      <c r="AQ47" s="3" t="s">
        <v>86</v>
      </c>
      <c r="AR47" s="3" t="s">
        <v>264</v>
      </c>
      <c r="AS47" s="3" t="s">
        <v>264</v>
      </c>
      <c r="AT47" s="3" t="s">
        <v>83</v>
      </c>
      <c r="AU47" s="3" t="s">
        <v>83</v>
      </c>
      <c r="AV47" s="8">
        <v>0.05</v>
      </c>
      <c r="AW47" s="8">
        <v>0.08</v>
      </c>
      <c r="AX47" s="8">
        <v>0.1</v>
      </c>
      <c r="AY47" s="8">
        <v>0.11</v>
      </c>
      <c r="AZ47" s="2"/>
    </row>
    <row r="48" spans="4:52" x14ac:dyDescent="0.2">
      <c r="D48" s="1" t="s">
        <v>1685</v>
      </c>
      <c r="E48" s="3" t="s">
        <v>76</v>
      </c>
      <c r="F48" s="3" t="s">
        <v>1527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0.84097222222222223</v>
      </c>
      <c r="N48" s="3" t="s">
        <v>1686</v>
      </c>
      <c r="O48" s="2"/>
      <c r="P48" s="3" t="s">
        <v>534</v>
      </c>
      <c r="Q48" s="3" t="s">
        <v>83</v>
      </c>
      <c r="R48" s="3" t="s">
        <v>111</v>
      </c>
      <c r="S48" s="3" t="s">
        <v>83</v>
      </c>
      <c r="T48" s="3" t="s">
        <v>186</v>
      </c>
      <c r="U48" s="3" t="s">
        <v>83</v>
      </c>
      <c r="V48" s="3" t="s">
        <v>86</v>
      </c>
      <c r="W48" s="3" t="s">
        <v>86</v>
      </c>
      <c r="X48" s="3" t="s">
        <v>385</v>
      </c>
      <c r="Y48" s="3" t="s">
        <v>83</v>
      </c>
      <c r="Z48" s="3" t="s">
        <v>111</v>
      </c>
      <c r="AA48" s="3" t="s">
        <v>83</v>
      </c>
      <c r="AB48" s="3" t="s">
        <v>678</v>
      </c>
      <c r="AC48" s="3" t="s">
        <v>83</v>
      </c>
      <c r="AD48" s="3" t="s">
        <v>86</v>
      </c>
      <c r="AE48" s="3" t="s">
        <v>86</v>
      </c>
      <c r="AF48" s="3" t="s">
        <v>101</v>
      </c>
      <c r="AG48" s="3" t="s">
        <v>83</v>
      </c>
      <c r="AH48" s="3" t="s">
        <v>155</v>
      </c>
      <c r="AI48" s="3" t="s">
        <v>83</v>
      </c>
      <c r="AJ48" s="3" t="s">
        <v>541</v>
      </c>
      <c r="AK48" s="3" t="s">
        <v>541</v>
      </c>
      <c r="AL48" s="3" t="s">
        <v>111</v>
      </c>
      <c r="AM48" s="3" t="s">
        <v>111</v>
      </c>
      <c r="AN48" s="3" t="s">
        <v>179</v>
      </c>
      <c r="AO48" s="3" t="s">
        <v>179</v>
      </c>
      <c r="AP48" s="3" t="s">
        <v>86</v>
      </c>
      <c r="AQ48" s="3" t="s">
        <v>86</v>
      </c>
      <c r="AR48" s="3" t="s">
        <v>264</v>
      </c>
      <c r="AS48" s="3" t="s">
        <v>264</v>
      </c>
      <c r="AT48" s="3" t="s">
        <v>519</v>
      </c>
      <c r="AU48" s="3" t="s">
        <v>519</v>
      </c>
      <c r="AV48" s="8">
        <v>0.02</v>
      </c>
      <c r="AW48" s="8">
        <v>0.03</v>
      </c>
      <c r="AX48" s="8">
        <v>0.05</v>
      </c>
      <c r="AY48" s="8">
        <v>0.35</v>
      </c>
      <c r="AZ48" s="2"/>
    </row>
    <row r="49" spans="4:52" x14ac:dyDescent="0.2">
      <c r="D49" s="1" t="s">
        <v>1414</v>
      </c>
      <c r="E49" s="3" t="s">
        <v>76</v>
      </c>
      <c r="F49" s="3" t="s">
        <v>1123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0.84166666666666667</v>
      </c>
      <c r="N49" s="3" t="s">
        <v>1415</v>
      </c>
      <c r="O49" s="3" t="s">
        <v>92</v>
      </c>
      <c r="P49" s="3" t="s">
        <v>322</v>
      </c>
      <c r="Q49" s="3" t="s">
        <v>83</v>
      </c>
      <c r="R49" s="3" t="s">
        <v>490</v>
      </c>
      <c r="S49" s="3" t="s">
        <v>83</v>
      </c>
      <c r="T49" s="3" t="s">
        <v>186</v>
      </c>
      <c r="U49" s="3" t="s">
        <v>83</v>
      </c>
      <c r="V49" s="3">
        <f>-(0.04 %)</f>
        <v>-4.0000000000000002E-4</v>
      </c>
      <c r="W49" s="3" t="s">
        <v>86</v>
      </c>
      <c r="X49" s="3" t="s">
        <v>1687</v>
      </c>
      <c r="Y49" s="3" t="s">
        <v>83</v>
      </c>
      <c r="Z49" s="3" t="s">
        <v>721</v>
      </c>
      <c r="AA49" s="3" t="s">
        <v>83</v>
      </c>
      <c r="AB49" s="3" t="s">
        <v>186</v>
      </c>
      <c r="AC49" s="3" t="s">
        <v>83</v>
      </c>
      <c r="AD49" s="3" t="s">
        <v>86</v>
      </c>
      <c r="AE49" s="3" t="s">
        <v>86</v>
      </c>
      <c r="AF49" s="3" t="s">
        <v>117</v>
      </c>
      <c r="AG49" s="3" t="s">
        <v>83</v>
      </c>
      <c r="AH49" s="3" t="s">
        <v>314</v>
      </c>
      <c r="AI49" s="3" t="s">
        <v>83</v>
      </c>
      <c r="AJ49" s="3" t="s">
        <v>422</v>
      </c>
      <c r="AK49" s="3" t="s">
        <v>422</v>
      </c>
      <c r="AL49" s="3" t="s">
        <v>575</v>
      </c>
      <c r="AM49" s="3" t="s">
        <v>575</v>
      </c>
      <c r="AN49" s="3" t="s">
        <v>186</v>
      </c>
      <c r="AO49" s="3" t="s">
        <v>186</v>
      </c>
      <c r="AP49" s="3" t="s">
        <v>86</v>
      </c>
      <c r="AQ49" s="3" t="s">
        <v>86</v>
      </c>
      <c r="AR49" s="3" t="s">
        <v>264</v>
      </c>
      <c r="AS49" s="3" t="s">
        <v>264</v>
      </c>
      <c r="AT49" s="3" t="s">
        <v>519</v>
      </c>
      <c r="AU49" s="3" t="s">
        <v>519</v>
      </c>
      <c r="AV49" s="8">
        <v>0</v>
      </c>
      <c r="AW49" s="8">
        <v>0.01</v>
      </c>
      <c r="AX49" s="8">
        <v>0.02</v>
      </c>
      <c r="AY49" s="8">
        <v>0.37</v>
      </c>
      <c r="AZ49" s="2"/>
    </row>
    <row r="50" spans="4:52" x14ac:dyDescent="0.2">
      <c r="D50" s="1" t="s">
        <v>317</v>
      </c>
      <c r="E50" s="3" t="s">
        <v>76</v>
      </c>
      <c r="F50" s="3" t="s">
        <v>1612</v>
      </c>
      <c r="G50" s="3" t="s">
        <v>78</v>
      </c>
      <c r="H50" s="2"/>
      <c r="I50" s="2"/>
      <c r="J50" s="2"/>
      <c r="K50" s="3" t="s">
        <v>79</v>
      </c>
      <c r="L50" s="3" t="s">
        <v>80</v>
      </c>
      <c r="M50" s="6">
        <v>0.84166666666666667</v>
      </c>
      <c r="N50" s="3" t="s">
        <v>1688</v>
      </c>
      <c r="O50" s="2"/>
      <c r="P50" s="3" t="s">
        <v>1343</v>
      </c>
      <c r="Q50" s="3" t="s">
        <v>83</v>
      </c>
      <c r="R50" s="3" t="s">
        <v>223</v>
      </c>
      <c r="S50" s="3" t="s">
        <v>83</v>
      </c>
      <c r="T50" s="3" t="s">
        <v>260</v>
      </c>
      <c r="U50" s="3" t="s">
        <v>83</v>
      </c>
      <c r="V50" s="3" t="s">
        <v>1689</v>
      </c>
      <c r="W50" s="3" t="s">
        <v>86</v>
      </c>
      <c r="X50" s="3" t="s">
        <v>414</v>
      </c>
      <c r="Y50" s="3" t="s">
        <v>83</v>
      </c>
      <c r="Z50" s="3" t="s">
        <v>677</v>
      </c>
      <c r="AA50" s="3" t="s">
        <v>83</v>
      </c>
      <c r="AB50" s="3" t="s">
        <v>441</v>
      </c>
      <c r="AC50" s="3" t="s">
        <v>83</v>
      </c>
      <c r="AD50" s="3" t="s">
        <v>1690</v>
      </c>
      <c r="AE50" s="3" t="s">
        <v>86</v>
      </c>
      <c r="AF50" s="3" t="s">
        <v>101</v>
      </c>
      <c r="AG50" s="3" t="s">
        <v>83</v>
      </c>
      <c r="AH50" s="3" t="s">
        <v>118</v>
      </c>
      <c r="AI50" s="3" t="s">
        <v>83</v>
      </c>
      <c r="AJ50" s="3" t="s">
        <v>452</v>
      </c>
      <c r="AK50" s="3" t="s">
        <v>452</v>
      </c>
      <c r="AL50" s="3" t="s">
        <v>919</v>
      </c>
      <c r="AM50" s="3" t="s">
        <v>919</v>
      </c>
      <c r="AN50" s="3" t="s">
        <v>387</v>
      </c>
      <c r="AO50" s="3" t="s">
        <v>387</v>
      </c>
      <c r="AP50" s="3" t="s">
        <v>86</v>
      </c>
      <c r="AQ50" s="3" t="s">
        <v>86</v>
      </c>
      <c r="AR50" s="3" t="s">
        <v>264</v>
      </c>
      <c r="AS50" s="3" t="s">
        <v>264</v>
      </c>
      <c r="AT50" s="3" t="s">
        <v>519</v>
      </c>
      <c r="AU50" s="3" t="s">
        <v>519</v>
      </c>
      <c r="AV50" s="8">
        <v>0.02</v>
      </c>
      <c r="AW50" s="8">
        <v>0.03</v>
      </c>
      <c r="AX50" s="8">
        <v>0.05</v>
      </c>
      <c r="AY50" s="8">
        <v>0.24</v>
      </c>
      <c r="AZ50" s="2"/>
    </row>
    <row r="51" spans="4:52" x14ac:dyDescent="0.2">
      <c r="D51" s="1" t="s">
        <v>513</v>
      </c>
      <c r="E51" s="3" t="s">
        <v>76</v>
      </c>
      <c r="F51" s="3" t="s">
        <v>514</v>
      </c>
      <c r="G51" s="3" t="s">
        <v>130</v>
      </c>
      <c r="H51" s="2"/>
      <c r="I51" s="2"/>
      <c r="J51" s="2"/>
      <c r="K51" s="3" t="s">
        <v>79</v>
      </c>
      <c r="L51" s="3" t="s">
        <v>80</v>
      </c>
      <c r="M51" s="6">
        <v>0.85</v>
      </c>
      <c r="N51" s="3" t="s">
        <v>1691</v>
      </c>
      <c r="O51" s="3" t="s">
        <v>92</v>
      </c>
      <c r="P51" s="3" t="s">
        <v>1692</v>
      </c>
      <c r="Q51" s="3" t="s">
        <v>83</v>
      </c>
      <c r="R51" s="3" t="s">
        <v>316</v>
      </c>
      <c r="S51" s="3" t="s">
        <v>83</v>
      </c>
      <c r="T51" s="3" t="s">
        <v>186</v>
      </c>
      <c r="U51" s="3" t="s">
        <v>83</v>
      </c>
      <c r="V51" s="3" t="s">
        <v>86</v>
      </c>
      <c r="W51" s="3" t="s">
        <v>86</v>
      </c>
      <c r="X51" s="3" t="s">
        <v>1693</v>
      </c>
      <c r="Y51" s="3" t="s">
        <v>83</v>
      </c>
      <c r="Z51" s="3" t="s">
        <v>963</v>
      </c>
      <c r="AA51" s="3" t="s">
        <v>83</v>
      </c>
      <c r="AB51" s="3" t="s">
        <v>179</v>
      </c>
      <c r="AC51" s="3" t="s">
        <v>83</v>
      </c>
      <c r="AD51" s="3" t="s">
        <v>1694</v>
      </c>
      <c r="AE51" s="3" t="s">
        <v>86</v>
      </c>
      <c r="AF51" s="3" t="s">
        <v>117</v>
      </c>
      <c r="AG51" s="3" t="s">
        <v>83</v>
      </c>
      <c r="AH51" s="3" t="s">
        <v>155</v>
      </c>
      <c r="AI51" s="3" t="s">
        <v>83</v>
      </c>
      <c r="AJ51" s="3" t="s">
        <v>452</v>
      </c>
      <c r="AK51" s="3" t="s">
        <v>452</v>
      </c>
      <c r="AL51" s="3" t="s">
        <v>224</v>
      </c>
      <c r="AM51" s="3" t="s">
        <v>224</v>
      </c>
      <c r="AN51" s="3" t="s">
        <v>179</v>
      </c>
      <c r="AO51" s="3" t="s">
        <v>179</v>
      </c>
      <c r="AP51" s="3" t="s">
        <v>86</v>
      </c>
      <c r="AQ51" s="3" t="s">
        <v>86</v>
      </c>
      <c r="AR51" s="3" t="s">
        <v>264</v>
      </c>
      <c r="AS51" s="3" t="s">
        <v>264</v>
      </c>
      <c r="AT51" s="3" t="s">
        <v>519</v>
      </c>
      <c r="AU51" s="3" t="s">
        <v>519</v>
      </c>
      <c r="AV51" s="8">
        <v>0.01</v>
      </c>
      <c r="AW51" s="8">
        <v>0.03</v>
      </c>
      <c r="AX51" s="8">
        <v>0.06</v>
      </c>
      <c r="AY51" s="8">
        <v>0.28000000000000003</v>
      </c>
      <c r="AZ51" s="2"/>
    </row>
    <row r="52" spans="4:52" x14ac:dyDescent="0.2">
      <c r="D52" s="1" t="s">
        <v>1480</v>
      </c>
      <c r="E52" s="3" t="s">
        <v>76</v>
      </c>
      <c r="F52" s="3" t="s">
        <v>1695</v>
      </c>
      <c r="G52" s="3" t="s">
        <v>130</v>
      </c>
      <c r="H52" s="2"/>
      <c r="I52" s="2"/>
      <c r="J52" s="2"/>
      <c r="K52" s="3" t="s">
        <v>79</v>
      </c>
      <c r="L52" s="3" t="s">
        <v>80</v>
      </c>
      <c r="M52" s="6">
        <v>0.85416666666666663</v>
      </c>
      <c r="N52" s="3" t="s">
        <v>1482</v>
      </c>
      <c r="O52" s="2"/>
      <c r="P52" s="3" t="s">
        <v>1692</v>
      </c>
      <c r="Q52" s="3" t="s">
        <v>83</v>
      </c>
      <c r="R52" s="3" t="s">
        <v>1696</v>
      </c>
      <c r="S52" s="3" t="s">
        <v>83</v>
      </c>
      <c r="T52" s="3" t="s">
        <v>186</v>
      </c>
      <c r="U52" s="3" t="s">
        <v>83</v>
      </c>
      <c r="V52" s="3" t="s">
        <v>1697</v>
      </c>
      <c r="W52" s="3" t="s">
        <v>86</v>
      </c>
      <c r="X52" s="3" t="s">
        <v>1028</v>
      </c>
      <c r="Y52" s="3" t="s">
        <v>83</v>
      </c>
      <c r="Z52" s="3" t="s">
        <v>1696</v>
      </c>
      <c r="AA52" s="3" t="s">
        <v>83</v>
      </c>
      <c r="AB52" s="3" t="s">
        <v>186</v>
      </c>
      <c r="AC52" s="3" t="s">
        <v>83</v>
      </c>
      <c r="AD52" s="3" t="s">
        <v>1698</v>
      </c>
      <c r="AE52" s="3" t="s">
        <v>86</v>
      </c>
      <c r="AF52" s="3" t="s">
        <v>101</v>
      </c>
      <c r="AG52" s="3" t="s">
        <v>83</v>
      </c>
      <c r="AH52" s="3" t="s">
        <v>155</v>
      </c>
      <c r="AI52" s="3" t="s">
        <v>83</v>
      </c>
      <c r="AJ52" s="3" t="s">
        <v>165</v>
      </c>
      <c r="AK52" s="3" t="s">
        <v>165</v>
      </c>
      <c r="AL52" s="3" t="s">
        <v>1433</v>
      </c>
      <c r="AM52" s="3" t="s">
        <v>1433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264</v>
      </c>
      <c r="AS52" s="3" t="s">
        <v>264</v>
      </c>
      <c r="AT52" s="3" t="s">
        <v>519</v>
      </c>
      <c r="AU52" s="3" t="s">
        <v>519</v>
      </c>
      <c r="AV52" s="8">
        <v>0</v>
      </c>
      <c r="AW52" s="8">
        <v>0</v>
      </c>
      <c r="AX52" s="8">
        <v>0.02</v>
      </c>
      <c r="AY52" s="8">
        <v>0.17</v>
      </c>
      <c r="AZ52" s="2"/>
    </row>
    <row r="53" spans="4:52" x14ac:dyDescent="0.2">
      <c r="D53" s="1" t="s">
        <v>535</v>
      </c>
      <c r="E53" s="3" t="s">
        <v>76</v>
      </c>
      <c r="F53" s="3" t="s">
        <v>536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0.82916666666666661</v>
      </c>
      <c r="N53" s="3" t="s">
        <v>1699</v>
      </c>
      <c r="O53" s="3" t="s">
        <v>92</v>
      </c>
      <c r="P53" s="3" t="s">
        <v>843</v>
      </c>
      <c r="Q53" s="3" t="s">
        <v>83</v>
      </c>
      <c r="R53" s="3" t="s">
        <v>146</v>
      </c>
      <c r="S53" s="3" t="s">
        <v>83</v>
      </c>
      <c r="T53" s="3" t="s">
        <v>186</v>
      </c>
      <c r="U53" s="3" t="s">
        <v>83</v>
      </c>
      <c r="V53" s="3" t="s">
        <v>86</v>
      </c>
      <c r="W53" s="3" t="s">
        <v>86</v>
      </c>
      <c r="X53" s="3" t="s">
        <v>1700</v>
      </c>
      <c r="Y53" s="3" t="s">
        <v>83</v>
      </c>
      <c r="Z53" s="3" t="s">
        <v>426</v>
      </c>
      <c r="AA53" s="3" t="s">
        <v>83</v>
      </c>
      <c r="AB53" s="3" t="s">
        <v>194</v>
      </c>
      <c r="AC53" s="3" t="s">
        <v>83</v>
      </c>
      <c r="AD53" s="3" t="s">
        <v>86</v>
      </c>
      <c r="AE53" s="3" t="s">
        <v>86</v>
      </c>
      <c r="AF53" s="3" t="s">
        <v>101</v>
      </c>
      <c r="AG53" s="3" t="s">
        <v>83</v>
      </c>
      <c r="AH53" s="3" t="s">
        <v>156</v>
      </c>
      <c r="AI53" s="3" t="s">
        <v>83</v>
      </c>
      <c r="AJ53" s="3" t="s">
        <v>524</v>
      </c>
      <c r="AK53" s="3" t="s">
        <v>524</v>
      </c>
      <c r="AL53" s="3" t="s">
        <v>146</v>
      </c>
      <c r="AM53" s="3" t="s">
        <v>146</v>
      </c>
      <c r="AN53" s="3" t="s">
        <v>186</v>
      </c>
      <c r="AO53" s="3" t="s">
        <v>186</v>
      </c>
      <c r="AP53" s="3" t="s">
        <v>86</v>
      </c>
      <c r="AQ53" s="3" t="s">
        <v>86</v>
      </c>
      <c r="AR53" s="3" t="s">
        <v>264</v>
      </c>
      <c r="AS53" s="3" t="s">
        <v>264</v>
      </c>
      <c r="AT53" s="3" t="s">
        <v>519</v>
      </c>
      <c r="AU53" s="3" t="s">
        <v>519</v>
      </c>
      <c r="AV53" s="8">
        <v>0</v>
      </c>
      <c r="AW53" s="8">
        <v>0</v>
      </c>
      <c r="AX53" s="8">
        <v>0.01</v>
      </c>
      <c r="AY53" s="8">
        <v>0.17</v>
      </c>
      <c r="AZ53" s="2"/>
    </row>
  </sheetData>
  <mergeCells count="1">
    <mergeCell ref="A3:B3"/>
  </mergeCells>
  <conditionalFormatting sqref="D1:D1048576">
    <cfRule type="duplicateValues" dxfId="21" priority="1"/>
  </conditionalFormatting>
  <hyperlinks>
    <hyperlink ref="F2" r:id="rId1" display="mailto:nicole@genorthix.com" xr:uid="{50ACC006-D53B-D048-930F-132AA5B8A979}"/>
    <hyperlink ref="D23" r:id="rId2" display="mailto:long12short4@gmail.com" xr:uid="{B35560E1-F7D0-EF4C-81AD-5E5DB83057E2}"/>
    <hyperlink ref="N23" r:id="rId3" display="mailto:long12short4@gmail.com" xr:uid="{F642344C-5E8F-0D48-9B95-D0666FFE6E4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1E6B-08B8-DE43-BB47-040DD1866D99}">
  <dimension ref="A1:AZ51"/>
  <sheetViews>
    <sheetView workbookViewId="0">
      <selection activeCell="A3" sqref="A3:B5"/>
    </sheetView>
  </sheetViews>
  <sheetFormatPr baseColWidth="10" defaultRowHeight="16" x14ac:dyDescent="0.2"/>
  <cols>
    <col min="1" max="1" width="10.5" bestFit="1" customWidth="1"/>
    <col min="2" max="2" width="22.1640625" bestFit="1" customWidth="1"/>
    <col min="4" max="4" width="29.5" bestFit="1" customWidth="1"/>
    <col min="5" max="5" width="32.16406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8.66406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78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  <col min="22" max="22" width="32" bestFit="1" customWidth="1"/>
    <col min="23" max="23" width="30.83203125" bestFit="1" customWidth="1"/>
    <col min="24" max="24" width="19.33203125" bestFit="1" customWidth="1"/>
    <col min="25" max="25" width="18.33203125" bestFit="1" customWidth="1"/>
    <col min="26" max="26" width="20.5" bestFit="1" customWidth="1"/>
    <col min="27" max="27" width="19.5" bestFit="1" customWidth="1"/>
    <col min="28" max="28" width="18.1640625" bestFit="1" customWidth="1"/>
    <col min="29" max="29" width="17.1640625" bestFit="1" customWidth="1"/>
    <col min="30" max="30" width="31.83203125" bestFit="1" customWidth="1"/>
    <col min="31" max="31" width="30.6640625" bestFit="1" customWidth="1"/>
    <col min="32" max="32" width="22.8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44342.791666666664</v>
      </c>
      <c r="J2" s="6">
        <v>0.89097222222222217</v>
      </c>
      <c r="K2" s="7">
        <v>9.9270833333333322E-2</v>
      </c>
      <c r="L2" s="3">
        <v>55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1879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1880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47</v>
      </c>
      <c r="D5" s="1" t="s">
        <v>21</v>
      </c>
      <c r="E5" s="3" t="s">
        <v>272</v>
      </c>
      <c r="F5" s="3" t="s">
        <v>273</v>
      </c>
      <c r="G5" s="3" t="s">
        <v>89</v>
      </c>
      <c r="H5" s="3" t="s">
        <v>274</v>
      </c>
      <c r="I5" s="3" t="s">
        <v>275</v>
      </c>
      <c r="J5" s="2"/>
      <c r="K5" s="3" t="s">
        <v>276</v>
      </c>
      <c r="L5" s="3" t="s">
        <v>80</v>
      </c>
      <c r="M5" s="6">
        <v>0.79166666666666663</v>
      </c>
      <c r="N5" s="3" t="s">
        <v>1703</v>
      </c>
      <c r="O5" s="3" t="s">
        <v>278</v>
      </c>
      <c r="P5" s="3" t="s">
        <v>987</v>
      </c>
      <c r="Q5" s="3" t="s">
        <v>1492</v>
      </c>
      <c r="R5" s="3" t="s">
        <v>630</v>
      </c>
      <c r="S5" s="3" t="s">
        <v>185</v>
      </c>
      <c r="T5" s="3" t="s">
        <v>186</v>
      </c>
      <c r="U5" s="3" t="s">
        <v>179</v>
      </c>
      <c r="V5" s="3">
        <f>-(0.06 %)</f>
        <v>-5.9999999999999995E-4</v>
      </c>
      <c r="W5" s="3" t="s">
        <v>1704</v>
      </c>
      <c r="X5" s="3" t="s">
        <v>1705</v>
      </c>
      <c r="Y5" s="3" t="s">
        <v>83</v>
      </c>
      <c r="Z5" s="3" t="s">
        <v>263</v>
      </c>
      <c r="AA5" s="3" t="s">
        <v>83</v>
      </c>
      <c r="AB5" s="3" t="s">
        <v>186</v>
      </c>
      <c r="AC5" s="3" t="s">
        <v>83</v>
      </c>
      <c r="AD5" s="3" t="s">
        <v>1706</v>
      </c>
      <c r="AE5" s="3" t="s">
        <v>86</v>
      </c>
      <c r="AF5" s="3" t="s">
        <v>290</v>
      </c>
      <c r="AG5" s="3" t="s">
        <v>83</v>
      </c>
      <c r="AH5" s="3" t="s">
        <v>1334</v>
      </c>
      <c r="AI5" s="3" t="s">
        <v>83</v>
      </c>
      <c r="AJ5" s="3" t="s">
        <v>222</v>
      </c>
      <c r="AK5" s="3" t="s">
        <v>222</v>
      </c>
      <c r="AL5" s="3" t="s">
        <v>630</v>
      </c>
      <c r="AM5" s="3" t="s">
        <v>630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83</v>
      </c>
      <c r="AS5" s="3" t="s">
        <v>83</v>
      </c>
      <c r="AT5" s="3" t="s">
        <v>393</v>
      </c>
      <c r="AU5" s="3" t="s">
        <v>393</v>
      </c>
      <c r="AV5" s="8">
        <v>7.0000000000000007E-2</v>
      </c>
      <c r="AW5" s="8">
        <v>0.08</v>
      </c>
      <c r="AX5" s="8">
        <v>0.1</v>
      </c>
      <c r="AY5" s="8">
        <v>0.38</v>
      </c>
      <c r="AZ5" s="2"/>
    </row>
    <row r="6" spans="1:52" x14ac:dyDescent="0.2">
      <c r="D6" s="1" t="s">
        <v>1707</v>
      </c>
      <c r="E6" s="3" t="s">
        <v>705</v>
      </c>
      <c r="F6" s="3" t="s">
        <v>273</v>
      </c>
      <c r="G6" s="3" t="s">
        <v>89</v>
      </c>
      <c r="H6" s="3" t="s">
        <v>706</v>
      </c>
      <c r="I6" s="3" t="s">
        <v>1393</v>
      </c>
      <c r="J6" s="2"/>
      <c r="K6" s="3" t="s">
        <v>276</v>
      </c>
      <c r="L6" s="3" t="s">
        <v>80</v>
      </c>
      <c r="M6" s="6">
        <v>0.79513888888888884</v>
      </c>
      <c r="N6" s="3" t="s">
        <v>1708</v>
      </c>
      <c r="O6" s="3" t="s">
        <v>1709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">
      <c r="D7" s="1" t="s">
        <v>1710</v>
      </c>
      <c r="E7" s="3" t="s">
        <v>76</v>
      </c>
      <c r="F7" s="3" t="s">
        <v>1711</v>
      </c>
      <c r="G7" s="3" t="s">
        <v>89</v>
      </c>
      <c r="H7" s="2"/>
      <c r="I7" s="2"/>
      <c r="J7" s="2"/>
      <c r="K7" s="3" t="s">
        <v>79</v>
      </c>
      <c r="L7" s="3" t="s">
        <v>80</v>
      </c>
      <c r="M7" s="6">
        <v>0.80347222222222225</v>
      </c>
      <c r="N7" s="3" t="s">
        <v>1712</v>
      </c>
      <c r="O7" s="2"/>
      <c r="P7" s="3" t="s">
        <v>621</v>
      </c>
      <c r="Q7" s="3" t="s">
        <v>83</v>
      </c>
      <c r="R7" s="3" t="s">
        <v>178</v>
      </c>
      <c r="S7" s="3" t="s">
        <v>83</v>
      </c>
      <c r="T7" s="3" t="s">
        <v>186</v>
      </c>
      <c r="U7" s="3" t="s">
        <v>83</v>
      </c>
      <c r="V7" s="3" t="s">
        <v>1713</v>
      </c>
      <c r="W7" s="3" t="s">
        <v>86</v>
      </c>
      <c r="X7" s="3" t="s">
        <v>1369</v>
      </c>
      <c r="Y7" s="3" t="s">
        <v>83</v>
      </c>
      <c r="Z7" s="3" t="s">
        <v>185</v>
      </c>
      <c r="AA7" s="3" t="s">
        <v>83</v>
      </c>
      <c r="AB7" s="3" t="s">
        <v>186</v>
      </c>
      <c r="AC7" s="3" t="s">
        <v>83</v>
      </c>
      <c r="AD7" s="3" t="s">
        <v>1714</v>
      </c>
      <c r="AE7" s="3" t="s">
        <v>86</v>
      </c>
      <c r="AF7" s="3" t="s">
        <v>101</v>
      </c>
      <c r="AG7" s="3" t="s">
        <v>83</v>
      </c>
      <c r="AH7" s="3" t="s">
        <v>118</v>
      </c>
      <c r="AI7" s="3" t="s">
        <v>83</v>
      </c>
      <c r="AJ7" s="3" t="s">
        <v>422</v>
      </c>
      <c r="AK7" s="3" t="s">
        <v>422</v>
      </c>
      <c r="AL7" s="3" t="s">
        <v>1035</v>
      </c>
      <c r="AM7" s="3" t="s">
        <v>1035</v>
      </c>
      <c r="AN7" s="3" t="s">
        <v>426</v>
      </c>
      <c r="AO7" s="3" t="s">
        <v>426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155</v>
      </c>
      <c r="AU7" s="3" t="s">
        <v>155</v>
      </c>
      <c r="AV7" s="8">
        <v>0</v>
      </c>
      <c r="AW7" s="8">
        <v>0</v>
      </c>
      <c r="AX7" s="8">
        <v>0.02</v>
      </c>
      <c r="AY7" s="8">
        <v>0.14000000000000001</v>
      </c>
      <c r="AZ7" s="2"/>
    </row>
    <row r="8" spans="1:52" x14ac:dyDescent="0.2">
      <c r="D8" s="1" t="s">
        <v>657</v>
      </c>
      <c r="E8" s="3" t="s">
        <v>76</v>
      </c>
      <c r="F8" s="3" t="s">
        <v>658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0.80347222222222225</v>
      </c>
      <c r="N8" s="3" t="s">
        <v>1715</v>
      </c>
      <c r="O8" s="2"/>
      <c r="P8" s="3" t="s">
        <v>1183</v>
      </c>
      <c r="Q8" s="3" t="s">
        <v>887</v>
      </c>
      <c r="R8" s="3" t="s">
        <v>178</v>
      </c>
      <c r="S8" s="3" t="s">
        <v>630</v>
      </c>
      <c r="T8" s="3" t="s">
        <v>186</v>
      </c>
      <c r="U8" s="3" t="s">
        <v>133</v>
      </c>
      <c r="V8" s="3" t="s">
        <v>1716</v>
      </c>
      <c r="W8" s="3">
        <f>-(0.03 %)</f>
        <v>-2.9999999999999997E-4</v>
      </c>
      <c r="X8" s="3" t="s">
        <v>451</v>
      </c>
      <c r="Y8" s="3" t="s">
        <v>1717</v>
      </c>
      <c r="Z8" s="3" t="s">
        <v>818</v>
      </c>
      <c r="AA8" s="3" t="s">
        <v>896</v>
      </c>
      <c r="AB8" s="3" t="s">
        <v>186</v>
      </c>
      <c r="AC8" s="3" t="s">
        <v>392</v>
      </c>
      <c r="AD8" s="3" t="s">
        <v>1718</v>
      </c>
      <c r="AE8" s="3">
        <f>-(0.49 %)</f>
        <v>-4.8999999999999998E-3</v>
      </c>
      <c r="AF8" s="3" t="s">
        <v>101</v>
      </c>
      <c r="AG8" s="3" t="s">
        <v>290</v>
      </c>
      <c r="AH8" s="3" t="s">
        <v>118</v>
      </c>
      <c r="AI8" s="3" t="s">
        <v>314</v>
      </c>
      <c r="AJ8" s="3" t="s">
        <v>634</v>
      </c>
      <c r="AK8" s="3" t="s">
        <v>634</v>
      </c>
      <c r="AL8" s="3" t="s">
        <v>185</v>
      </c>
      <c r="AM8" s="3" t="s">
        <v>185</v>
      </c>
      <c r="AN8" s="3" t="s">
        <v>186</v>
      </c>
      <c r="AO8" s="3" t="s">
        <v>186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432</v>
      </c>
      <c r="AU8" s="3" t="s">
        <v>432</v>
      </c>
      <c r="AV8" s="8">
        <v>0.11</v>
      </c>
      <c r="AW8" s="8">
        <v>0.14000000000000001</v>
      </c>
      <c r="AX8" s="8">
        <v>0.19</v>
      </c>
      <c r="AY8" s="8">
        <v>0.34</v>
      </c>
      <c r="AZ8" s="2"/>
    </row>
    <row r="9" spans="1:52" x14ac:dyDescent="0.2">
      <c r="D9" s="1" t="s">
        <v>1719</v>
      </c>
      <c r="E9" s="3" t="s">
        <v>76</v>
      </c>
      <c r="F9" s="3" t="s">
        <v>1720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0.80625000000000002</v>
      </c>
      <c r="N9" s="3" t="s">
        <v>1721</v>
      </c>
      <c r="O9" s="2"/>
      <c r="P9" s="3" t="s">
        <v>621</v>
      </c>
      <c r="Q9" s="3" t="s">
        <v>83</v>
      </c>
      <c r="R9" s="3" t="s">
        <v>759</v>
      </c>
      <c r="S9" s="3" t="s">
        <v>83</v>
      </c>
      <c r="T9" s="3" t="s">
        <v>529</v>
      </c>
      <c r="U9" s="3" t="s">
        <v>83</v>
      </c>
      <c r="V9" s="3" t="s">
        <v>1722</v>
      </c>
      <c r="W9" s="3" t="s">
        <v>86</v>
      </c>
      <c r="X9" s="3" t="s">
        <v>1149</v>
      </c>
      <c r="Y9" s="3" t="s">
        <v>83</v>
      </c>
      <c r="Z9" s="3" t="s">
        <v>85</v>
      </c>
      <c r="AA9" s="3" t="s">
        <v>83</v>
      </c>
      <c r="AB9" s="3" t="s">
        <v>112</v>
      </c>
      <c r="AC9" s="3" t="s">
        <v>83</v>
      </c>
      <c r="AD9" s="3" t="s">
        <v>1723</v>
      </c>
      <c r="AE9" s="3" t="s">
        <v>86</v>
      </c>
      <c r="AF9" s="3" t="s">
        <v>290</v>
      </c>
      <c r="AG9" s="3" t="s">
        <v>83</v>
      </c>
      <c r="AH9" s="3" t="s">
        <v>1334</v>
      </c>
      <c r="AI9" s="3" t="s">
        <v>83</v>
      </c>
      <c r="AJ9" s="3" t="s">
        <v>1206</v>
      </c>
      <c r="AK9" s="3" t="s">
        <v>1206</v>
      </c>
      <c r="AL9" s="3" t="s">
        <v>504</v>
      </c>
      <c r="AM9" s="3" t="s">
        <v>504</v>
      </c>
      <c r="AN9" s="3" t="s">
        <v>516</v>
      </c>
      <c r="AO9" s="3" t="s">
        <v>516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139</v>
      </c>
      <c r="AU9" s="3" t="s">
        <v>139</v>
      </c>
      <c r="AV9" s="8">
        <v>0.01</v>
      </c>
      <c r="AW9" s="8">
        <v>0.01</v>
      </c>
      <c r="AX9" s="8">
        <v>0.01</v>
      </c>
      <c r="AY9" s="8">
        <v>0.14000000000000001</v>
      </c>
      <c r="AZ9" s="2"/>
    </row>
    <row r="10" spans="1:52" x14ac:dyDescent="0.2">
      <c r="D10" s="1" t="s">
        <v>435</v>
      </c>
      <c r="E10" s="3" t="s">
        <v>76</v>
      </c>
      <c r="F10" s="3" t="s">
        <v>88</v>
      </c>
      <c r="G10" s="3" t="s">
        <v>468</v>
      </c>
      <c r="H10" s="2"/>
      <c r="I10" s="2"/>
      <c r="J10" s="2"/>
      <c r="K10" s="3" t="s">
        <v>79</v>
      </c>
      <c r="L10" s="3" t="s">
        <v>80</v>
      </c>
      <c r="M10" s="6">
        <v>0.80625000000000002</v>
      </c>
      <c r="N10" s="3" t="s">
        <v>1724</v>
      </c>
      <c r="O10" s="2"/>
      <c r="P10" s="3" t="s">
        <v>1230</v>
      </c>
      <c r="Q10" s="3" t="s">
        <v>1217</v>
      </c>
      <c r="R10" s="3" t="s">
        <v>857</v>
      </c>
      <c r="S10" s="3" t="s">
        <v>645</v>
      </c>
      <c r="T10" s="3" t="s">
        <v>186</v>
      </c>
      <c r="U10" s="3" t="s">
        <v>115</v>
      </c>
      <c r="V10" s="3" t="s">
        <v>1662</v>
      </c>
      <c r="W10" s="3">
        <f>-(0.53 %)</f>
        <v>-5.3E-3</v>
      </c>
      <c r="X10" s="3" t="s">
        <v>1725</v>
      </c>
      <c r="Y10" s="3" t="s">
        <v>1726</v>
      </c>
      <c r="Z10" s="3" t="s">
        <v>857</v>
      </c>
      <c r="AA10" s="3" t="s">
        <v>221</v>
      </c>
      <c r="AB10" s="3" t="s">
        <v>186</v>
      </c>
      <c r="AC10" s="3" t="s">
        <v>347</v>
      </c>
      <c r="AD10" s="3" t="s">
        <v>1153</v>
      </c>
      <c r="AE10" s="3">
        <f>-(0.2 %)</f>
        <v>-2E-3</v>
      </c>
      <c r="AF10" s="3" t="s">
        <v>290</v>
      </c>
      <c r="AG10" s="3" t="s">
        <v>290</v>
      </c>
      <c r="AH10" s="3" t="s">
        <v>497</v>
      </c>
      <c r="AI10" s="3" t="s">
        <v>1592</v>
      </c>
      <c r="AJ10" s="3" t="s">
        <v>283</v>
      </c>
      <c r="AK10" s="3" t="s">
        <v>283</v>
      </c>
      <c r="AL10" s="3" t="s">
        <v>857</v>
      </c>
      <c r="AM10" s="3" t="s">
        <v>857</v>
      </c>
      <c r="AN10" s="3" t="s">
        <v>179</v>
      </c>
      <c r="AO10" s="3" t="s">
        <v>179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314</v>
      </c>
      <c r="AU10" s="3" t="s">
        <v>314</v>
      </c>
      <c r="AV10" s="8">
        <v>0.05</v>
      </c>
      <c r="AW10" s="8">
        <v>0.09</v>
      </c>
      <c r="AX10" s="8">
        <v>0.15</v>
      </c>
      <c r="AY10" s="8">
        <v>0.52</v>
      </c>
      <c r="AZ10" s="2"/>
    </row>
    <row r="11" spans="1:52" x14ac:dyDescent="0.2">
      <c r="D11" s="1" t="s">
        <v>1174</v>
      </c>
      <c r="E11" s="3" t="s">
        <v>76</v>
      </c>
      <c r="F11" s="3" t="s">
        <v>1175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0.80833333333333324</v>
      </c>
      <c r="N11" s="3" t="s">
        <v>1727</v>
      </c>
      <c r="O11" s="2"/>
      <c r="P11" s="3" t="s">
        <v>797</v>
      </c>
      <c r="Q11" s="3" t="s">
        <v>83</v>
      </c>
      <c r="R11" s="3" t="s">
        <v>857</v>
      </c>
      <c r="S11" s="3" t="s">
        <v>83</v>
      </c>
      <c r="T11" s="3" t="s">
        <v>441</v>
      </c>
      <c r="U11" s="3" t="s">
        <v>83</v>
      </c>
      <c r="V11" s="3" t="s">
        <v>1728</v>
      </c>
      <c r="W11" s="3" t="s">
        <v>86</v>
      </c>
      <c r="X11" s="3" t="s">
        <v>1729</v>
      </c>
      <c r="Y11" s="3" t="s">
        <v>83</v>
      </c>
      <c r="Z11" s="3" t="s">
        <v>125</v>
      </c>
      <c r="AA11" s="3" t="s">
        <v>83</v>
      </c>
      <c r="AB11" s="3" t="s">
        <v>149</v>
      </c>
      <c r="AC11" s="3" t="s">
        <v>83</v>
      </c>
      <c r="AD11" s="3" t="s">
        <v>1730</v>
      </c>
      <c r="AE11" s="3" t="s">
        <v>86</v>
      </c>
      <c r="AF11" s="3" t="s">
        <v>290</v>
      </c>
      <c r="AG11" s="3" t="s">
        <v>83</v>
      </c>
      <c r="AH11" s="3" t="s">
        <v>1334</v>
      </c>
      <c r="AI11" s="3" t="s">
        <v>83</v>
      </c>
      <c r="AJ11" s="3" t="s">
        <v>385</v>
      </c>
      <c r="AK11" s="3" t="s">
        <v>385</v>
      </c>
      <c r="AL11" s="3" t="s">
        <v>574</v>
      </c>
      <c r="AM11" s="3" t="s">
        <v>574</v>
      </c>
      <c r="AN11" s="3" t="s">
        <v>121</v>
      </c>
      <c r="AO11" s="3" t="s">
        <v>121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139</v>
      </c>
      <c r="AU11" s="3" t="s">
        <v>139</v>
      </c>
      <c r="AV11" s="8">
        <v>0.01</v>
      </c>
      <c r="AW11" s="8">
        <v>0.02</v>
      </c>
      <c r="AX11" s="8">
        <v>0.03</v>
      </c>
      <c r="AY11" s="8">
        <v>0.14000000000000001</v>
      </c>
      <c r="AZ11" s="2"/>
    </row>
    <row r="12" spans="1:52" x14ac:dyDescent="0.2">
      <c r="D12" s="1" t="s">
        <v>1731</v>
      </c>
      <c r="E12" s="3" t="s">
        <v>76</v>
      </c>
      <c r="F12" s="3" t="s">
        <v>173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0.80833333333333324</v>
      </c>
      <c r="N12" s="3" t="s">
        <v>1732</v>
      </c>
      <c r="O12" s="2"/>
      <c r="P12" s="3" t="s">
        <v>797</v>
      </c>
      <c r="Q12" s="3" t="s">
        <v>83</v>
      </c>
      <c r="R12" s="3" t="s">
        <v>305</v>
      </c>
      <c r="S12" s="3" t="s">
        <v>83</v>
      </c>
      <c r="T12" s="3" t="s">
        <v>112</v>
      </c>
      <c r="U12" s="3" t="s">
        <v>83</v>
      </c>
      <c r="V12" s="3" t="s">
        <v>1733</v>
      </c>
      <c r="W12" s="3" t="s">
        <v>86</v>
      </c>
      <c r="X12" s="3" t="s">
        <v>1232</v>
      </c>
      <c r="Y12" s="3" t="s">
        <v>83</v>
      </c>
      <c r="Z12" s="3" t="s">
        <v>857</v>
      </c>
      <c r="AA12" s="3" t="s">
        <v>83</v>
      </c>
      <c r="AB12" s="3" t="s">
        <v>112</v>
      </c>
      <c r="AC12" s="3" t="s">
        <v>83</v>
      </c>
      <c r="AD12" s="3" t="s">
        <v>1734</v>
      </c>
      <c r="AE12" s="3" t="s">
        <v>86</v>
      </c>
      <c r="AF12" s="3" t="s">
        <v>290</v>
      </c>
      <c r="AG12" s="3" t="s">
        <v>83</v>
      </c>
      <c r="AH12" s="3" t="s">
        <v>393</v>
      </c>
      <c r="AI12" s="3" t="s">
        <v>83</v>
      </c>
      <c r="AJ12" s="3" t="s">
        <v>438</v>
      </c>
      <c r="AK12" s="3" t="s">
        <v>438</v>
      </c>
      <c r="AL12" s="3" t="s">
        <v>310</v>
      </c>
      <c r="AM12" s="3" t="s">
        <v>310</v>
      </c>
      <c r="AN12" s="3" t="s">
        <v>133</v>
      </c>
      <c r="AO12" s="3" t="s">
        <v>133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314</v>
      </c>
      <c r="AU12" s="3" t="s">
        <v>314</v>
      </c>
      <c r="AV12" s="8">
        <v>0.04</v>
      </c>
      <c r="AW12" s="8">
        <v>0.06</v>
      </c>
      <c r="AX12" s="8">
        <v>0.09</v>
      </c>
      <c r="AY12" s="8">
        <v>0.5</v>
      </c>
      <c r="AZ12" s="2"/>
    </row>
    <row r="13" spans="1:52" x14ac:dyDescent="0.2">
      <c r="D13" s="1" t="s">
        <v>317</v>
      </c>
      <c r="E13" s="3" t="s">
        <v>76</v>
      </c>
      <c r="F13" s="3" t="s">
        <v>1735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0.80833333333333324</v>
      </c>
      <c r="N13" s="3" t="s">
        <v>1736</v>
      </c>
      <c r="O13" s="2"/>
      <c r="P13" s="3" t="s">
        <v>370</v>
      </c>
      <c r="Q13" s="3" t="s">
        <v>83</v>
      </c>
      <c r="R13" s="3" t="s">
        <v>498</v>
      </c>
      <c r="S13" s="3" t="s">
        <v>83</v>
      </c>
      <c r="T13" s="3" t="s">
        <v>115</v>
      </c>
      <c r="U13" s="3" t="s">
        <v>83</v>
      </c>
      <c r="V13" s="3" t="s">
        <v>1737</v>
      </c>
      <c r="W13" s="3" t="s">
        <v>86</v>
      </c>
      <c r="X13" s="3" t="s">
        <v>1233</v>
      </c>
      <c r="Y13" s="3" t="s">
        <v>83</v>
      </c>
      <c r="Z13" s="3" t="s">
        <v>609</v>
      </c>
      <c r="AA13" s="3" t="s">
        <v>83</v>
      </c>
      <c r="AB13" s="3" t="s">
        <v>121</v>
      </c>
      <c r="AC13" s="3" t="s">
        <v>83</v>
      </c>
      <c r="AD13" s="3" t="s">
        <v>1095</v>
      </c>
      <c r="AE13" s="3" t="s">
        <v>86</v>
      </c>
      <c r="AF13" s="3" t="s">
        <v>290</v>
      </c>
      <c r="AG13" s="3" t="s">
        <v>83</v>
      </c>
      <c r="AH13" s="3" t="s">
        <v>155</v>
      </c>
      <c r="AI13" s="3" t="s">
        <v>83</v>
      </c>
      <c r="AJ13" s="3" t="s">
        <v>1012</v>
      </c>
      <c r="AK13" s="3" t="s">
        <v>1012</v>
      </c>
      <c r="AL13" s="3" t="s">
        <v>609</v>
      </c>
      <c r="AM13" s="3" t="s">
        <v>609</v>
      </c>
      <c r="AN13" s="3" t="s">
        <v>133</v>
      </c>
      <c r="AO13" s="3" t="s">
        <v>133</v>
      </c>
      <c r="AP13" s="3" t="s">
        <v>86</v>
      </c>
      <c r="AQ13" s="3" t="s">
        <v>86</v>
      </c>
      <c r="AR13" s="3" t="s">
        <v>83</v>
      </c>
      <c r="AS13" s="3" t="s">
        <v>83</v>
      </c>
      <c r="AT13" s="3" t="s">
        <v>139</v>
      </c>
      <c r="AU13" s="3" t="s">
        <v>139</v>
      </c>
      <c r="AV13" s="8">
        <v>0.12</v>
      </c>
      <c r="AW13" s="8">
        <v>0.14000000000000001</v>
      </c>
      <c r="AX13" s="8">
        <v>0.18</v>
      </c>
      <c r="AY13" s="8">
        <v>0.56000000000000005</v>
      </c>
      <c r="AZ13" s="2"/>
    </row>
    <row r="14" spans="1:52" x14ac:dyDescent="0.2">
      <c r="D14" s="1" t="s">
        <v>1738</v>
      </c>
      <c r="E14" s="3" t="s">
        <v>76</v>
      </c>
      <c r="F14" s="3" t="s">
        <v>894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0.80902777777777779</v>
      </c>
      <c r="N14" s="3" t="s">
        <v>1739</v>
      </c>
      <c r="O14" s="2"/>
      <c r="P14" s="3" t="s">
        <v>1094</v>
      </c>
      <c r="Q14" s="3" t="s">
        <v>764</v>
      </c>
      <c r="R14" s="3" t="s">
        <v>297</v>
      </c>
      <c r="S14" s="3" t="s">
        <v>295</v>
      </c>
      <c r="T14" s="3" t="s">
        <v>186</v>
      </c>
      <c r="U14" s="3" t="s">
        <v>115</v>
      </c>
      <c r="V14" s="3">
        <f>-(0.04 %)</f>
        <v>-4.0000000000000002E-4</v>
      </c>
      <c r="W14" s="3" t="s">
        <v>1740</v>
      </c>
      <c r="X14" s="3" t="s">
        <v>103</v>
      </c>
      <c r="Y14" s="3" t="s">
        <v>1741</v>
      </c>
      <c r="Z14" s="3" t="s">
        <v>297</v>
      </c>
      <c r="AA14" s="3" t="s">
        <v>284</v>
      </c>
      <c r="AB14" s="3" t="s">
        <v>186</v>
      </c>
      <c r="AC14" s="3" t="s">
        <v>392</v>
      </c>
      <c r="AD14" s="3" t="s">
        <v>86</v>
      </c>
      <c r="AE14" s="3" t="s">
        <v>1742</v>
      </c>
      <c r="AF14" s="3" t="s">
        <v>101</v>
      </c>
      <c r="AG14" s="3" t="s">
        <v>290</v>
      </c>
      <c r="AH14" s="3" t="s">
        <v>118</v>
      </c>
      <c r="AI14" s="3" t="s">
        <v>572</v>
      </c>
      <c r="AJ14" s="3" t="s">
        <v>253</v>
      </c>
      <c r="AK14" s="3" t="s">
        <v>253</v>
      </c>
      <c r="AL14" s="3" t="s">
        <v>460</v>
      </c>
      <c r="AM14" s="3" t="s">
        <v>460</v>
      </c>
      <c r="AN14" s="3" t="s">
        <v>186</v>
      </c>
      <c r="AO14" s="3" t="s">
        <v>186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83</v>
      </c>
      <c r="AU14" s="3" t="s">
        <v>83</v>
      </c>
      <c r="AV14" s="8">
        <v>0.12</v>
      </c>
      <c r="AW14" s="8">
        <v>0.16</v>
      </c>
      <c r="AX14" s="8">
        <v>0.21</v>
      </c>
      <c r="AY14" s="8">
        <v>0.41</v>
      </c>
      <c r="AZ14" s="2"/>
    </row>
    <row r="15" spans="1:52" x14ac:dyDescent="0.2">
      <c r="D15" s="1" t="s">
        <v>1743</v>
      </c>
      <c r="E15" s="3" t="s">
        <v>76</v>
      </c>
      <c r="F15" s="3" t="s">
        <v>1744</v>
      </c>
      <c r="G15" s="3" t="s">
        <v>130</v>
      </c>
      <c r="H15" s="2"/>
      <c r="I15" s="2"/>
      <c r="J15" s="2"/>
      <c r="K15" s="3" t="s">
        <v>79</v>
      </c>
      <c r="L15" s="3" t="s">
        <v>80</v>
      </c>
      <c r="M15" s="6">
        <v>0.81041666666666667</v>
      </c>
      <c r="N15" s="3" t="s">
        <v>1745</v>
      </c>
      <c r="O15" s="2"/>
      <c r="P15" s="3" t="s">
        <v>322</v>
      </c>
      <c r="Q15" s="3" t="s">
        <v>83</v>
      </c>
      <c r="R15" s="3" t="s">
        <v>836</v>
      </c>
      <c r="S15" s="3" t="s">
        <v>83</v>
      </c>
      <c r="T15" s="3" t="s">
        <v>179</v>
      </c>
      <c r="U15" s="3" t="s">
        <v>83</v>
      </c>
      <c r="V15" s="3" t="s">
        <v>1746</v>
      </c>
      <c r="W15" s="3" t="s">
        <v>86</v>
      </c>
      <c r="X15" s="3" t="s">
        <v>1747</v>
      </c>
      <c r="Y15" s="3" t="s">
        <v>83</v>
      </c>
      <c r="Z15" s="3" t="s">
        <v>1371</v>
      </c>
      <c r="AA15" s="3" t="s">
        <v>83</v>
      </c>
      <c r="AB15" s="3" t="s">
        <v>194</v>
      </c>
      <c r="AC15" s="3" t="s">
        <v>83</v>
      </c>
      <c r="AD15" s="3" t="s">
        <v>1748</v>
      </c>
      <c r="AE15" s="3" t="s">
        <v>86</v>
      </c>
      <c r="AF15" s="3" t="s">
        <v>290</v>
      </c>
      <c r="AG15" s="3" t="s">
        <v>83</v>
      </c>
      <c r="AH15" s="3" t="s">
        <v>778</v>
      </c>
      <c r="AI15" s="3" t="s">
        <v>83</v>
      </c>
      <c r="AJ15" s="3" t="s">
        <v>363</v>
      </c>
      <c r="AK15" s="3" t="s">
        <v>363</v>
      </c>
      <c r="AL15" s="3" t="s">
        <v>1749</v>
      </c>
      <c r="AM15" s="3" t="s">
        <v>1749</v>
      </c>
      <c r="AN15" s="3" t="s">
        <v>179</v>
      </c>
      <c r="AO15" s="3" t="s">
        <v>179</v>
      </c>
      <c r="AP15" s="3" t="s">
        <v>86</v>
      </c>
      <c r="AQ15" s="3" t="s">
        <v>86</v>
      </c>
      <c r="AR15" s="3" t="s">
        <v>83</v>
      </c>
      <c r="AS15" s="3" t="s">
        <v>83</v>
      </c>
      <c r="AT15" s="3" t="s">
        <v>393</v>
      </c>
      <c r="AU15" s="3" t="s">
        <v>393</v>
      </c>
      <c r="AV15" s="8">
        <v>0.01</v>
      </c>
      <c r="AW15" s="8">
        <v>0.03</v>
      </c>
      <c r="AX15" s="8">
        <v>0.06</v>
      </c>
      <c r="AY15" s="8">
        <v>0.28000000000000003</v>
      </c>
      <c r="AZ15" s="2"/>
    </row>
    <row r="16" spans="1:52" x14ac:dyDescent="0.2">
      <c r="D16" s="1" t="s">
        <v>704</v>
      </c>
      <c r="E16" s="3" t="s">
        <v>705</v>
      </c>
      <c r="F16" s="3" t="s">
        <v>273</v>
      </c>
      <c r="G16" s="3" t="s">
        <v>89</v>
      </c>
      <c r="H16" s="3" t="s">
        <v>706</v>
      </c>
      <c r="I16" s="3" t="s">
        <v>1393</v>
      </c>
      <c r="J16" s="2"/>
      <c r="K16" s="3" t="s">
        <v>276</v>
      </c>
      <c r="L16" s="3" t="s">
        <v>80</v>
      </c>
      <c r="M16" s="6">
        <v>0.81111111111111101</v>
      </c>
      <c r="N16" s="3" t="s">
        <v>1750</v>
      </c>
      <c r="O16" s="3" t="s">
        <v>708</v>
      </c>
      <c r="P16" s="3" t="s">
        <v>738</v>
      </c>
      <c r="Q16" s="3" t="s">
        <v>268</v>
      </c>
      <c r="R16" s="3" t="s">
        <v>149</v>
      </c>
      <c r="S16" s="3" t="s">
        <v>434</v>
      </c>
      <c r="T16" s="3" t="s">
        <v>112</v>
      </c>
      <c r="U16" s="3" t="s">
        <v>186</v>
      </c>
      <c r="V16" s="3" t="s">
        <v>1751</v>
      </c>
      <c r="W16" s="3">
        <f>-(0.14 %)</f>
        <v>-1.4000000000000002E-3</v>
      </c>
      <c r="X16" s="3" t="s">
        <v>1752</v>
      </c>
      <c r="Y16" s="3" t="s">
        <v>83</v>
      </c>
      <c r="Z16" s="3" t="s">
        <v>333</v>
      </c>
      <c r="AA16" s="3" t="s">
        <v>83</v>
      </c>
      <c r="AB16" s="3" t="s">
        <v>133</v>
      </c>
      <c r="AC16" s="3" t="s">
        <v>83</v>
      </c>
      <c r="AD16" s="3" t="s">
        <v>1753</v>
      </c>
      <c r="AE16" s="3" t="s">
        <v>86</v>
      </c>
      <c r="AF16" s="3" t="s">
        <v>290</v>
      </c>
      <c r="AG16" s="3" t="s">
        <v>83</v>
      </c>
      <c r="AH16" s="3" t="s">
        <v>1429</v>
      </c>
      <c r="AI16" s="3" t="s">
        <v>83</v>
      </c>
      <c r="AJ16" s="3" t="s">
        <v>167</v>
      </c>
      <c r="AK16" s="3" t="s">
        <v>167</v>
      </c>
      <c r="AL16" s="3" t="s">
        <v>149</v>
      </c>
      <c r="AM16" s="3" t="s">
        <v>149</v>
      </c>
      <c r="AN16" s="3" t="s">
        <v>186</v>
      </c>
      <c r="AO16" s="3" t="s">
        <v>186</v>
      </c>
      <c r="AP16" s="3" t="s">
        <v>86</v>
      </c>
      <c r="AQ16" s="3" t="s">
        <v>86</v>
      </c>
      <c r="AR16" s="3" t="s">
        <v>1754</v>
      </c>
      <c r="AS16" s="3" t="s">
        <v>1754</v>
      </c>
      <c r="AT16" s="3" t="s">
        <v>139</v>
      </c>
      <c r="AU16" s="3" t="s">
        <v>139</v>
      </c>
      <c r="AV16" s="8">
        <v>7.0000000000000007E-2</v>
      </c>
      <c r="AW16" s="8">
        <v>0.1</v>
      </c>
      <c r="AX16" s="8">
        <v>0.13</v>
      </c>
      <c r="AY16" s="8">
        <v>0.54</v>
      </c>
      <c r="AZ16" s="2"/>
    </row>
    <row r="17" spans="4:52" x14ac:dyDescent="0.2">
      <c r="D17" s="4" t="s">
        <v>618</v>
      </c>
      <c r="E17" s="3" t="s">
        <v>76</v>
      </c>
      <c r="F17" s="3" t="s">
        <v>619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0.81111111111111101</v>
      </c>
      <c r="N17" s="4" t="s">
        <v>1755</v>
      </c>
      <c r="O17" s="2"/>
      <c r="P17" s="3" t="s">
        <v>322</v>
      </c>
      <c r="Q17" s="3" t="s">
        <v>83</v>
      </c>
      <c r="R17" s="3" t="s">
        <v>520</v>
      </c>
      <c r="S17" s="3" t="s">
        <v>83</v>
      </c>
      <c r="T17" s="3" t="s">
        <v>420</v>
      </c>
      <c r="U17" s="3" t="s">
        <v>83</v>
      </c>
      <c r="V17" s="3" t="s">
        <v>1756</v>
      </c>
      <c r="W17" s="3" t="s">
        <v>86</v>
      </c>
      <c r="X17" s="3" t="s">
        <v>1757</v>
      </c>
      <c r="Y17" s="3" t="s">
        <v>83</v>
      </c>
      <c r="Z17" s="3" t="s">
        <v>260</v>
      </c>
      <c r="AA17" s="3" t="s">
        <v>83</v>
      </c>
      <c r="AB17" s="3" t="s">
        <v>112</v>
      </c>
      <c r="AC17" s="3" t="s">
        <v>83</v>
      </c>
      <c r="AD17" s="3" t="s">
        <v>1758</v>
      </c>
      <c r="AE17" s="3" t="s">
        <v>86</v>
      </c>
      <c r="AF17" s="3" t="s">
        <v>290</v>
      </c>
      <c r="AG17" s="3" t="s">
        <v>83</v>
      </c>
      <c r="AH17" s="3" t="s">
        <v>497</v>
      </c>
      <c r="AI17" s="3" t="s">
        <v>83</v>
      </c>
      <c r="AJ17" s="3" t="s">
        <v>385</v>
      </c>
      <c r="AK17" s="3" t="s">
        <v>385</v>
      </c>
      <c r="AL17" s="3" t="s">
        <v>144</v>
      </c>
      <c r="AM17" s="3" t="s">
        <v>144</v>
      </c>
      <c r="AN17" s="3" t="s">
        <v>112</v>
      </c>
      <c r="AO17" s="3" t="s">
        <v>112</v>
      </c>
      <c r="AP17" s="3" t="s">
        <v>86</v>
      </c>
      <c r="AQ17" s="3" t="s">
        <v>86</v>
      </c>
      <c r="AR17" s="3" t="s">
        <v>83</v>
      </c>
      <c r="AS17" s="3" t="s">
        <v>83</v>
      </c>
      <c r="AT17" s="3" t="s">
        <v>139</v>
      </c>
      <c r="AU17" s="3" t="s">
        <v>139</v>
      </c>
      <c r="AV17" s="8">
        <v>0.01</v>
      </c>
      <c r="AW17" s="8">
        <v>0.01</v>
      </c>
      <c r="AX17" s="8">
        <v>0.02</v>
      </c>
      <c r="AY17" s="8">
        <v>0.22</v>
      </c>
      <c r="AZ17" s="2"/>
    </row>
    <row r="18" spans="4:52" x14ac:dyDescent="0.2">
      <c r="D18" s="1" t="s">
        <v>1759</v>
      </c>
      <c r="E18" s="3" t="s">
        <v>76</v>
      </c>
      <c r="F18" s="3" t="s">
        <v>1760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0.81111111111111101</v>
      </c>
      <c r="N18" s="3" t="s">
        <v>1761</v>
      </c>
      <c r="O18" s="2"/>
      <c r="P18" s="3" t="s">
        <v>987</v>
      </c>
      <c r="Q18" s="3" t="s">
        <v>83</v>
      </c>
      <c r="R18" s="3" t="s">
        <v>423</v>
      </c>
      <c r="S18" s="3" t="s">
        <v>83</v>
      </c>
      <c r="T18" s="3" t="s">
        <v>186</v>
      </c>
      <c r="U18" s="3" t="s">
        <v>83</v>
      </c>
      <c r="V18" s="3" t="s">
        <v>1762</v>
      </c>
      <c r="W18" s="3" t="s">
        <v>86</v>
      </c>
      <c r="X18" s="3" t="s">
        <v>195</v>
      </c>
      <c r="Y18" s="3" t="s">
        <v>83</v>
      </c>
      <c r="Z18" s="3" t="s">
        <v>111</v>
      </c>
      <c r="AA18" s="3" t="s">
        <v>83</v>
      </c>
      <c r="AB18" s="3" t="s">
        <v>186</v>
      </c>
      <c r="AC18" s="3" t="s">
        <v>83</v>
      </c>
      <c r="AD18" s="3" t="s">
        <v>1763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222</v>
      </c>
      <c r="AK18" s="3" t="s">
        <v>222</v>
      </c>
      <c r="AL18" s="3" t="s">
        <v>111</v>
      </c>
      <c r="AM18" s="3" t="s">
        <v>111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393</v>
      </c>
      <c r="AU18" s="3" t="s">
        <v>393</v>
      </c>
      <c r="AV18" s="8">
        <v>0.01</v>
      </c>
      <c r="AW18" s="8">
        <v>0.02</v>
      </c>
      <c r="AX18" s="8">
        <v>0.05</v>
      </c>
      <c r="AY18" s="8">
        <v>0.31</v>
      </c>
      <c r="AZ18" s="2"/>
    </row>
    <row r="19" spans="4:52" x14ac:dyDescent="0.2">
      <c r="D19" s="1" t="s">
        <v>1764</v>
      </c>
      <c r="E19" s="3" t="s">
        <v>76</v>
      </c>
      <c r="F19" s="3" t="s">
        <v>894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0.81180555555555556</v>
      </c>
      <c r="N19" s="3" t="s">
        <v>1765</v>
      </c>
      <c r="O19" s="2"/>
      <c r="P19" s="3" t="s">
        <v>987</v>
      </c>
      <c r="Q19" s="3" t="s">
        <v>83</v>
      </c>
      <c r="R19" s="3" t="s">
        <v>244</v>
      </c>
      <c r="S19" s="3" t="s">
        <v>83</v>
      </c>
      <c r="T19" s="3" t="s">
        <v>186</v>
      </c>
      <c r="U19" s="3" t="s">
        <v>83</v>
      </c>
      <c r="V19" s="3" t="s">
        <v>1766</v>
      </c>
      <c r="W19" s="3" t="s">
        <v>86</v>
      </c>
      <c r="X19" s="3" t="s">
        <v>447</v>
      </c>
      <c r="Y19" s="3" t="s">
        <v>83</v>
      </c>
      <c r="Z19" s="3" t="s">
        <v>376</v>
      </c>
      <c r="AA19" s="3" t="s">
        <v>83</v>
      </c>
      <c r="AB19" s="3" t="s">
        <v>179</v>
      </c>
      <c r="AC19" s="3" t="s">
        <v>83</v>
      </c>
      <c r="AD19" s="3" t="s">
        <v>1767</v>
      </c>
      <c r="AE19" s="3" t="s">
        <v>86</v>
      </c>
      <c r="AF19" s="3" t="s">
        <v>101</v>
      </c>
      <c r="AG19" s="3" t="s">
        <v>83</v>
      </c>
      <c r="AH19" s="3" t="s">
        <v>118</v>
      </c>
      <c r="AI19" s="3" t="s">
        <v>83</v>
      </c>
      <c r="AJ19" s="3" t="s">
        <v>222</v>
      </c>
      <c r="AK19" s="3" t="s">
        <v>222</v>
      </c>
      <c r="AL19" s="3" t="s">
        <v>391</v>
      </c>
      <c r="AM19" s="3" t="s">
        <v>391</v>
      </c>
      <c r="AN19" s="3" t="s">
        <v>186</v>
      </c>
      <c r="AO19" s="3" t="s">
        <v>186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497</v>
      </c>
      <c r="AU19" s="3" t="s">
        <v>497</v>
      </c>
      <c r="AV19" s="8">
        <v>0</v>
      </c>
      <c r="AW19" s="8">
        <v>0.01</v>
      </c>
      <c r="AX19" s="8">
        <v>0.03</v>
      </c>
      <c r="AY19" s="8">
        <v>0.06</v>
      </c>
      <c r="AZ19" s="2"/>
    </row>
    <row r="20" spans="4:52" x14ac:dyDescent="0.2">
      <c r="D20" s="1" t="s">
        <v>1768</v>
      </c>
      <c r="E20" s="3" t="s">
        <v>76</v>
      </c>
      <c r="F20" s="3" t="s">
        <v>1123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0.81180555555555556</v>
      </c>
      <c r="N20" s="3" t="s">
        <v>1769</v>
      </c>
      <c r="O20" s="2"/>
      <c r="P20" s="3" t="s">
        <v>586</v>
      </c>
      <c r="Q20" s="3" t="s">
        <v>270</v>
      </c>
      <c r="R20" s="3" t="s">
        <v>609</v>
      </c>
      <c r="S20" s="3" t="s">
        <v>356</v>
      </c>
      <c r="T20" s="3" t="s">
        <v>186</v>
      </c>
      <c r="U20" s="3" t="s">
        <v>133</v>
      </c>
      <c r="V20" s="3" t="s">
        <v>476</v>
      </c>
      <c r="W20" s="3">
        <f>-(0.03 %)</f>
        <v>-2.9999999999999997E-4</v>
      </c>
      <c r="X20" s="3" t="s">
        <v>1770</v>
      </c>
      <c r="Y20" s="3" t="s">
        <v>83</v>
      </c>
      <c r="Z20" s="3" t="s">
        <v>609</v>
      </c>
      <c r="AA20" s="3" t="s">
        <v>83</v>
      </c>
      <c r="AB20" s="3" t="s">
        <v>186</v>
      </c>
      <c r="AC20" s="3" t="s">
        <v>83</v>
      </c>
      <c r="AD20" s="3" t="s">
        <v>1771</v>
      </c>
      <c r="AE20" s="3" t="s">
        <v>86</v>
      </c>
      <c r="AF20" s="3" t="s">
        <v>290</v>
      </c>
      <c r="AG20" s="3" t="s">
        <v>83</v>
      </c>
      <c r="AH20" s="3" t="s">
        <v>1334</v>
      </c>
      <c r="AI20" s="3" t="s">
        <v>83</v>
      </c>
      <c r="AJ20" s="3" t="s">
        <v>222</v>
      </c>
      <c r="AK20" s="3" t="s">
        <v>222</v>
      </c>
      <c r="AL20" s="3" t="s">
        <v>216</v>
      </c>
      <c r="AM20" s="3" t="s">
        <v>216</v>
      </c>
      <c r="AN20" s="3" t="s">
        <v>186</v>
      </c>
      <c r="AO20" s="3" t="s">
        <v>186</v>
      </c>
      <c r="AP20" s="3" t="s">
        <v>86</v>
      </c>
      <c r="AQ20" s="3" t="s">
        <v>86</v>
      </c>
      <c r="AR20" s="3" t="s">
        <v>83</v>
      </c>
      <c r="AS20" s="3" t="s">
        <v>83</v>
      </c>
      <c r="AT20" s="3" t="s">
        <v>497</v>
      </c>
      <c r="AU20" s="3" t="s">
        <v>497</v>
      </c>
      <c r="AV20" s="8">
        <v>0.05</v>
      </c>
      <c r="AW20" s="8">
        <v>0.06</v>
      </c>
      <c r="AX20" s="8">
        <v>7.0000000000000007E-2</v>
      </c>
      <c r="AY20" s="8">
        <v>0.25</v>
      </c>
      <c r="AZ20" s="2"/>
    </row>
    <row r="21" spans="4:52" x14ac:dyDescent="0.2">
      <c r="D21" s="1" t="s">
        <v>1484</v>
      </c>
      <c r="E21" s="3" t="s">
        <v>76</v>
      </c>
      <c r="F21" s="3" t="s">
        <v>1485</v>
      </c>
      <c r="G21" s="3" t="s">
        <v>130</v>
      </c>
      <c r="H21" s="2"/>
      <c r="I21" s="2"/>
      <c r="J21" s="2"/>
      <c r="K21" s="3" t="s">
        <v>79</v>
      </c>
      <c r="L21" s="3" t="s">
        <v>80</v>
      </c>
      <c r="M21" s="6">
        <v>0.8125</v>
      </c>
      <c r="N21" s="3" t="s">
        <v>1772</v>
      </c>
      <c r="O21" s="2"/>
      <c r="P21" s="3" t="s">
        <v>110</v>
      </c>
      <c r="Q21" s="3" t="s">
        <v>83</v>
      </c>
      <c r="R21" s="3" t="s">
        <v>400</v>
      </c>
      <c r="S21" s="3" t="s">
        <v>83</v>
      </c>
      <c r="T21" s="3" t="s">
        <v>179</v>
      </c>
      <c r="U21" s="3" t="s">
        <v>83</v>
      </c>
      <c r="V21" s="3">
        <f>-(0.17 %)</f>
        <v>-1.7000000000000001E-3</v>
      </c>
      <c r="W21" s="3" t="s">
        <v>86</v>
      </c>
      <c r="X21" s="3" t="s">
        <v>1363</v>
      </c>
      <c r="Y21" s="3" t="s">
        <v>1773</v>
      </c>
      <c r="Z21" s="3" t="s">
        <v>400</v>
      </c>
      <c r="AA21" s="3" t="s">
        <v>244</v>
      </c>
      <c r="AB21" s="3" t="s">
        <v>179</v>
      </c>
      <c r="AC21" s="3" t="s">
        <v>121</v>
      </c>
      <c r="AD21" s="3" t="s">
        <v>86</v>
      </c>
      <c r="AE21" s="3" t="s">
        <v>1774</v>
      </c>
      <c r="AF21" s="3" t="s">
        <v>101</v>
      </c>
      <c r="AG21" s="3" t="s">
        <v>290</v>
      </c>
      <c r="AH21" s="3" t="s">
        <v>313</v>
      </c>
      <c r="AI21" s="3" t="s">
        <v>1256</v>
      </c>
      <c r="AJ21" s="3" t="s">
        <v>621</v>
      </c>
      <c r="AK21" s="3" t="s">
        <v>621</v>
      </c>
      <c r="AL21" s="3" t="s">
        <v>228</v>
      </c>
      <c r="AM21" s="3" t="s">
        <v>228</v>
      </c>
      <c r="AN21" s="3" t="s">
        <v>179</v>
      </c>
      <c r="AO21" s="3" t="s">
        <v>179</v>
      </c>
      <c r="AP21" s="3" t="s">
        <v>86</v>
      </c>
      <c r="AQ21" s="3" t="s">
        <v>86</v>
      </c>
      <c r="AR21" s="3" t="s">
        <v>1754</v>
      </c>
      <c r="AS21" s="3" t="s">
        <v>1754</v>
      </c>
      <c r="AT21" s="3" t="s">
        <v>497</v>
      </c>
      <c r="AU21" s="3" t="s">
        <v>497</v>
      </c>
      <c r="AV21" s="8">
        <v>0.03</v>
      </c>
      <c r="AW21" s="8">
        <v>0.06</v>
      </c>
      <c r="AX21" s="8">
        <v>0.11</v>
      </c>
      <c r="AY21" s="8">
        <v>0.28000000000000003</v>
      </c>
      <c r="AZ21" s="2"/>
    </row>
    <row r="22" spans="4:52" x14ac:dyDescent="0.2">
      <c r="D22" s="1" t="s">
        <v>1467</v>
      </c>
      <c r="E22" s="3" t="s">
        <v>76</v>
      </c>
      <c r="F22" s="3" t="s">
        <v>1468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0.8125</v>
      </c>
      <c r="N22" s="3" t="s">
        <v>1775</v>
      </c>
      <c r="O22" s="2"/>
      <c r="P22" s="3" t="s">
        <v>322</v>
      </c>
      <c r="Q22" s="3" t="s">
        <v>83</v>
      </c>
      <c r="R22" s="3" t="s">
        <v>721</v>
      </c>
      <c r="S22" s="3" t="s">
        <v>83</v>
      </c>
      <c r="T22" s="3" t="s">
        <v>133</v>
      </c>
      <c r="U22" s="3" t="s">
        <v>83</v>
      </c>
      <c r="V22" s="3" t="s">
        <v>1776</v>
      </c>
      <c r="W22" s="3" t="s">
        <v>86</v>
      </c>
      <c r="X22" s="3" t="s">
        <v>1054</v>
      </c>
      <c r="Y22" s="3" t="s">
        <v>83</v>
      </c>
      <c r="Z22" s="3" t="s">
        <v>353</v>
      </c>
      <c r="AA22" s="3" t="s">
        <v>83</v>
      </c>
      <c r="AB22" s="3" t="s">
        <v>186</v>
      </c>
      <c r="AC22" s="3" t="s">
        <v>83</v>
      </c>
      <c r="AD22" s="3" t="s">
        <v>1777</v>
      </c>
      <c r="AE22" s="3" t="s">
        <v>86</v>
      </c>
      <c r="AF22" s="3" t="s">
        <v>101</v>
      </c>
      <c r="AG22" s="3" t="s">
        <v>83</v>
      </c>
      <c r="AH22" s="3" t="s">
        <v>118</v>
      </c>
      <c r="AI22" s="3" t="s">
        <v>83</v>
      </c>
      <c r="AJ22" s="3" t="s">
        <v>374</v>
      </c>
      <c r="AK22" s="3" t="s">
        <v>374</v>
      </c>
      <c r="AL22" s="3" t="s">
        <v>490</v>
      </c>
      <c r="AM22" s="3" t="s">
        <v>490</v>
      </c>
      <c r="AN22" s="3" t="s">
        <v>146</v>
      </c>
      <c r="AO22" s="3" t="s">
        <v>146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139</v>
      </c>
      <c r="AU22" s="3" t="s">
        <v>139</v>
      </c>
      <c r="AV22" s="8">
        <v>0.01</v>
      </c>
      <c r="AW22" s="8">
        <v>0.01</v>
      </c>
      <c r="AX22" s="8">
        <v>0.02</v>
      </c>
      <c r="AY22" s="8">
        <v>0.2</v>
      </c>
      <c r="AZ22" s="2"/>
    </row>
    <row r="23" spans="4:52" x14ac:dyDescent="0.2">
      <c r="D23" s="1" t="s">
        <v>1778</v>
      </c>
      <c r="E23" s="3" t="s">
        <v>76</v>
      </c>
      <c r="F23" s="3" t="s">
        <v>1235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0.81319444444444444</v>
      </c>
      <c r="N23" s="3" t="s">
        <v>1779</v>
      </c>
      <c r="O23" s="2"/>
      <c r="P23" s="3" t="s">
        <v>1230</v>
      </c>
      <c r="Q23" s="3" t="s">
        <v>83</v>
      </c>
      <c r="R23" s="3" t="s">
        <v>431</v>
      </c>
      <c r="S23" s="3" t="s">
        <v>83</v>
      </c>
      <c r="T23" s="3" t="s">
        <v>1026</v>
      </c>
      <c r="U23" s="3" t="s">
        <v>83</v>
      </c>
      <c r="V23" s="3" t="s">
        <v>1780</v>
      </c>
      <c r="W23" s="3" t="s">
        <v>86</v>
      </c>
      <c r="X23" s="3" t="s">
        <v>1781</v>
      </c>
      <c r="Y23" s="3" t="s">
        <v>83</v>
      </c>
      <c r="Z23" s="3" t="s">
        <v>144</v>
      </c>
      <c r="AA23" s="3" t="s">
        <v>83</v>
      </c>
      <c r="AB23" s="3" t="s">
        <v>1026</v>
      </c>
      <c r="AC23" s="3" t="s">
        <v>83</v>
      </c>
      <c r="AD23" s="3" t="s">
        <v>1137</v>
      </c>
      <c r="AE23" s="3" t="s">
        <v>86</v>
      </c>
      <c r="AF23" s="3" t="s">
        <v>290</v>
      </c>
      <c r="AG23" s="3" t="s">
        <v>83</v>
      </c>
      <c r="AH23" s="3" t="s">
        <v>1429</v>
      </c>
      <c r="AI23" s="3" t="s">
        <v>83</v>
      </c>
      <c r="AJ23" s="3" t="s">
        <v>214</v>
      </c>
      <c r="AK23" s="3" t="s">
        <v>214</v>
      </c>
      <c r="AL23" s="3" t="s">
        <v>490</v>
      </c>
      <c r="AM23" s="3" t="s">
        <v>490</v>
      </c>
      <c r="AN23" s="3" t="s">
        <v>121</v>
      </c>
      <c r="AO23" s="3" t="s">
        <v>121</v>
      </c>
      <c r="AP23" s="3" t="s">
        <v>86</v>
      </c>
      <c r="AQ23" s="3" t="s">
        <v>86</v>
      </c>
      <c r="AR23" s="3" t="s">
        <v>83</v>
      </c>
      <c r="AS23" s="3" t="s">
        <v>83</v>
      </c>
      <c r="AT23" s="3" t="s">
        <v>139</v>
      </c>
      <c r="AU23" s="3" t="s">
        <v>139</v>
      </c>
      <c r="AV23" s="8">
        <v>0.02</v>
      </c>
      <c r="AW23" s="8">
        <v>0.03</v>
      </c>
      <c r="AX23" s="8">
        <v>0.04</v>
      </c>
      <c r="AY23" s="8">
        <v>0.19</v>
      </c>
      <c r="AZ23" s="2"/>
    </row>
    <row r="24" spans="4:52" x14ac:dyDescent="0.2">
      <c r="D24" s="1" t="s">
        <v>1456</v>
      </c>
      <c r="E24" s="3" t="s">
        <v>76</v>
      </c>
      <c r="F24" s="3" t="s">
        <v>1457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0.81319444444444444</v>
      </c>
      <c r="N24" s="3" t="s">
        <v>1782</v>
      </c>
      <c r="O24" s="2"/>
      <c r="P24" s="3" t="s">
        <v>738</v>
      </c>
      <c r="Q24" s="3" t="s">
        <v>83</v>
      </c>
      <c r="R24" s="3" t="s">
        <v>498</v>
      </c>
      <c r="S24" s="3" t="s">
        <v>83</v>
      </c>
      <c r="T24" s="3" t="s">
        <v>112</v>
      </c>
      <c r="U24" s="3" t="s">
        <v>83</v>
      </c>
      <c r="V24" s="3">
        <f>-(0.03 %)</f>
        <v>-2.9999999999999997E-4</v>
      </c>
      <c r="W24" s="3" t="s">
        <v>86</v>
      </c>
      <c r="X24" s="3" t="s">
        <v>1783</v>
      </c>
      <c r="Y24" s="3" t="s">
        <v>83</v>
      </c>
      <c r="Z24" s="3" t="s">
        <v>575</v>
      </c>
      <c r="AA24" s="3" t="s">
        <v>83</v>
      </c>
      <c r="AB24" s="3" t="s">
        <v>115</v>
      </c>
      <c r="AC24" s="3" t="s">
        <v>83</v>
      </c>
      <c r="AD24" s="3">
        <f>-(0.08 %)</f>
        <v>-8.0000000000000004E-4</v>
      </c>
      <c r="AE24" s="3" t="s">
        <v>86</v>
      </c>
      <c r="AF24" s="3" t="s">
        <v>101</v>
      </c>
      <c r="AG24" s="3" t="s">
        <v>83</v>
      </c>
      <c r="AH24" s="3" t="s">
        <v>393</v>
      </c>
      <c r="AI24" s="3" t="s">
        <v>83</v>
      </c>
      <c r="AJ24" s="3" t="s">
        <v>222</v>
      </c>
      <c r="AK24" s="3" t="s">
        <v>222</v>
      </c>
      <c r="AL24" s="3" t="s">
        <v>353</v>
      </c>
      <c r="AM24" s="3" t="s">
        <v>353</v>
      </c>
      <c r="AN24" s="3" t="s">
        <v>112</v>
      </c>
      <c r="AO24" s="3" t="s">
        <v>112</v>
      </c>
      <c r="AP24" s="3" t="s">
        <v>86</v>
      </c>
      <c r="AQ24" s="3" t="s">
        <v>86</v>
      </c>
      <c r="AR24" s="3" t="s">
        <v>83</v>
      </c>
      <c r="AS24" s="3" t="s">
        <v>83</v>
      </c>
      <c r="AT24" s="3" t="s">
        <v>497</v>
      </c>
      <c r="AU24" s="3" t="s">
        <v>497</v>
      </c>
      <c r="AV24" s="8">
        <v>7.0000000000000007E-2</v>
      </c>
      <c r="AW24" s="8">
        <v>0.08</v>
      </c>
      <c r="AX24" s="8">
        <v>0.09</v>
      </c>
      <c r="AY24" s="8">
        <v>0.24</v>
      </c>
      <c r="AZ24" s="2"/>
    </row>
    <row r="25" spans="4:52" x14ac:dyDescent="0.2">
      <c r="D25" s="1" t="s">
        <v>1031</v>
      </c>
      <c r="E25" s="3" t="s">
        <v>76</v>
      </c>
      <c r="F25" s="3" t="s">
        <v>1032</v>
      </c>
      <c r="G25" s="3" t="s">
        <v>468</v>
      </c>
      <c r="H25" s="2"/>
      <c r="I25" s="2"/>
      <c r="J25" s="2"/>
      <c r="K25" s="3" t="s">
        <v>1033</v>
      </c>
      <c r="L25" s="3" t="s">
        <v>161</v>
      </c>
      <c r="M25" s="6">
        <v>0.81388888888888899</v>
      </c>
      <c r="N25" s="3" t="s">
        <v>1784</v>
      </c>
      <c r="O25" s="2"/>
      <c r="P25" s="3" t="s">
        <v>83</v>
      </c>
      <c r="Q25" s="3" t="s">
        <v>83</v>
      </c>
      <c r="R25" s="3" t="s">
        <v>83</v>
      </c>
      <c r="S25" s="3" t="s">
        <v>83</v>
      </c>
      <c r="T25" s="3" t="s">
        <v>83</v>
      </c>
      <c r="U25" s="3" t="s">
        <v>83</v>
      </c>
      <c r="V25" s="3" t="s">
        <v>86</v>
      </c>
      <c r="W25" s="3" t="s">
        <v>86</v>
      </c>
      <c r="X25" s="3" t="s">
        <v>569</v>
      </c>
      <c r="Y25" s="3" t="s">
        <v>83</v>
      </c>
      <c r="Z25" s="3" t="s">
        <v>121</v>
      </c>
      <c r="AA25" s="3" t="s">
        <v>83</v>
      </c>
      <c r="AB25" s="3" t="s">
        <v>186</v>
      </c>
      <c r="AC25" s="3" t="s">
        <v>83</v>
      </c>
      <c r="AD25" s="3" t="s">
        <v>86</v>
      </c>
      <c r="AE25" s="3" t="s">
        <v>86</v>
      </c>
      <c r="AF25" s="3" t="s">
        <v>83</v>
      </c>
      <c r="AG25" s="3" t="s">
        <v>83</v>
      </c>
      <c r="AH25" s="3" t="s">
        <v>83</v>
      </c>
      <c r="AI25" s="3" t="s">
        <v>83</v>
      </c>
      <c r="AJ25" s="3" t="s">
        <v>470</v>
      </c>
      <c r="AK25" s="3" t="s">
        <v>470</v>
      </c>
      <c r="AL25" s="3" t="s">
        <v>121</v>
      </c>
      <c r="AM25" s="3" t="s">
        <v>121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83</v>
      </c>
      <c r="AU25" s="3" t="s">
        <v>83</v>
      </c>
      <c r="AV25" s="8">
        <v>0</v>
      </c>
      <c r="AW25" s="8">
        <v>0</v>
      </c>
      <c r="AX25" s="8">
        <v>0</v>
      </c>
      <c r="AY25" s="8">
        <v>0</v>
      </c>
      <c r="AZ25" s="2"/>
    </row>
    <row r="26" spans="4:52" x14ac:dyDescent="0.2">
      <c r="D26" s="1" t="s">
        <v>805</v>
      </c>
      <c r="E26" s="3" t="s">
        <v>76</v>
      </c>
      <c r="F26" s="3" t="s">
        <v>129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0.81458333333333333</v>
      </c>
      <c r="N26" s="3" t="s">
        <v>1785</v>
      </c>
      <c r="O26" s="2"/>
      <c r="P26" s="3" t="s">
        <v>322</v>
      </c>
      <c r="Q26" s="3" t="s">
        <v>83</v>
      </c>
      <c r="R26" s="3" t="s">
        <v>1786</v>
      </c>
      <c r="S26" s="3" t="s">
        <v>83</v>
      </c>
      <c r="T26" s="3" t="s">
        <v>372</v>
      </c>
      <c r="U26" s="3" t="s">
        <v>83</v>
      </c>
      <c r="V26" s="3" t="s">
        <v>1787</v>
      </c>
      <c r="W26" s="3" t="s">
        <v>86</v>
      </c>
      <c r="X26" s="3" t="s">
        <v>1788</v>
      </c>
      <c r="Y26" s="3" t="s">
        <v>83</v>
      </c>
      <c r="Z26" s="3" t="s">
        <v>1191</v>
      </c>
      <c r="AA26" s="3" t="s">
        <v>83</v>
      </c>
      <c r="AB26" s="3" t="s">
        <v>120</v>
      </c>
      <c r="AC26" s="3" t="s">
        <v>83</v>
      </c>
      <c r="AD26" s="3" t="s">
        <v>1789</v>
      </c>
      <c r="AE26" s="3" t="s">
        <v>86</v>
      </c>
      <c r="AF26" s="3" t="s">
        <v>101</v>
      </c>
      <c r="AG26" s="3" t="s">
        <v>83</v>
      </c>
      <c r="AH26" s="3" t="s">
        <v>1429</v>
      </c>
      <c r="AI26" s="3" t="s">
        <v>83</v>
      </c>
      <c r="AJ26" s="3" t="s">
        <v>137</v>
      </c>
      <c r="AK26" s="3" t="s">
        <v>137</v>
      </c>
      <c r="AL26" s="3" t="s">
        <v>305</v>
      </c>
      <c r="AM26" s="3" t="s">
        <v>305</v>
      </c>
      <c r="AN26" s="3" t="s">
        <v>327</v>
      </c>
      <c r="AO26" s="3" t="s">
        <v>327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393</v>
      </c>
      <c r="AU26" s="3" t="s">
        <v>393</v>
      </c>
      <c r="AV26" s="8">
        <v>0.02</v>
      </c>
      <c r="AW26" s="8">
        <v>0.03</v>
      </c>
      <c r="AX26" s="8">
        <v>0.04</v>
      </c>
      <c r="AY26" s="8">
        <v>0.16</v>
      </c>
      <c r="AZ26" s="2"/>
    </row>
    <row r="27" spans="4:52" x14ac:dyDescent="0.2">
      <c r="D27" s="1" t="s">
        <v>1507</v>
      </c>
      <c r="E27" s="3" t="s">
        <v>76</v>
      </c>
      <c r="F27" s="3" t="s">
        <v>658</v>
      </c>
      <c r="G27" s="3" t="s">
        <v>78</v>
      </c>
      <c r="H27" s="2"/>
      <c r="I27" s="2"/>
      <c r="J27" s="2"/>
      <c r="K27" s="3" t="s">
        <v>79</v>
      </c>
      <c r="L27" s="3" t="s">
        <v>80</v>
      </c>
      <c r="M27" s="6">
        <v>0.81527777777777777</v>
      </c>
      <c r="N27" s="3" t="s">
        <v>1790</v>
      </c>
      <c r="O27" s="2"/>
      <c r="P27" s="3" t="s">
        <v>332</v>
      </c>
      <c r="Q27" s="3" t="s">
        <v>83</v>
      </c>
      <c r="R27" s="3" t="s">
        <v>380</v>
      </c>
      <c r="S27" s="3" t="s">
        <v>83</v>
      </c>
      <c r="T27" s="3" t="s">
        <v>133</v>
      </c>
      <c r="U27" s="3" t="s">
        <v>83</v>
      </c>
      <c r="V27" s="3">
        <f>-(0.07 %)</f>
        <v>-7.000000000000001E-4</v>
      </c>
      <c r="W27" s="3" t="s">
        <v>86</v>
      </c>
      <c r="X27" s="3" t="s">
        <v>485</v>
      </c>
      <c r="Y27" s="3" t="s">
        <v>83</v>
      </c>
      <c r="Z27" s="3" t="s">
        <v>193</v>
      </c>
      <c r="AA27" s="3" t="s">
        <v>83</v>
      </c>
      <c r="AB27" s="3" t="s">
        <v>186</v>
      </c>
      <c r="AC27" s="3" t="s">
        <v>83</v>
      </c>
      <c r="AD27" s="3" t="s">
        <v>86</v>
      </c>
      <c r="AE27" s="3" t="s">
        <v>86</v>
      </c>
      <c r="AF27" s="3" t="s">
        <v>101</v>
      </c>
      <c r="AG27" s="3" t="s">
        <v>83</v>
      </c>
      <c r="AH27" s="3" t="s">
        <v>155</v>
      </c>
      <c r="AI27" s="3" t="s">
        <v>83</v>
      </c>
      <c r="AJ27" s="3" t="s">
        <v>1199</v>
      </c>
      <c r="AK27" s="3" t="s">
        <v>1199</v>
      </c>
      <c r="AL27" s="3" t="s">
        <v>460</v>
      </c>
      <c r="AM27" s="3" t="s">
        <v>460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1754</v>
      </c>
      <c r="AS27" s="3" t="s">
        <v>1754</v>
      </c>
      <c r="AT27" s="3" t="s">
        <v>139</v>
      </c>
      <c r="AU27" s="3" t="s">
        <v>139</v>
      </c>
      <c r="AV27" s="8">
        <v>0.03</v>
      </c>
      <c r="AW27" s="8">
        <v>0.03</v>
      </c>
      <c r="AX27" s="8">
        <v>0.04</v>
      </c>
      <c r="AY27" s="8">
        <v>0.27</v>
      </c>
      <c r="AZ27" s="2"/>
    </row>
    <row r="28" spans="4:52" x14ac:dyDescent="0.2">
      <c r="D28" s="1" t="s">
        <v>830</v>
      </c>
      <c r="E28" s="3" t="s">
        <v>76</v>
      </c>
      <c r="F28" s="3" t="s">
        <v>88</v>
      </c>
      <c r="G28" s="3" t="s">
        <v>468</v>
      </c>
      <c r="H28" s="2"/>
      <c r="I28" s="2"/>
      <c r="J28" s="2"/>
      <c r="K28" s="3" t="s">
        <v>79</v>
      </c>
      <c r="L28" s="2"/>
      <c r="M28" s="6">
        <v>0.81527777777777777</v>
      </c>
      <c r="N28" s="3" t="s">
        <v>1791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4:52" x14ac:dyDescent="0.2">
      <c r="D29" s="1" t="s">
        <v>1792</v>
      </c>
      <c r="E29" s="3" t="s">
        <v>76</v>
      </c>
      <c r="F29" s="3" t="s">
        <v>894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0.81597222222222221</v>
      </c>
      <c r="N29" s="3" t="s">
        <v>1793</v>
      </c>
      <c r="O29" s="2"/>
      <c r="P29" s="3" t="s">
        <v>586</v>
      </c>
      <c r="Q29" s="3" t="s">
        <v>83</v>
      </c>
      <c r="R29" s="3" t="s">
        <v>244</v>
      </c>
      <c r="S29" s="3" t="s">
        <v>83</v>
      </c>
      <c r="T29" s="3" t="s">
        <v>186</v>
      </c>
      <c r="U29" s="3" t="s">
        <v>83</v>
      </c>
      <c r="V29" s="3">
        <f>-(0.07 %)</f>
        <v>-7.000000000000001E-4</v>
      </c>
      <c r="W29" s="3" t="s">
        <v>86</v>
      </c>
      <c r="X29" s="3" t="s">
        <v>1757</v>
      </c>
      <c r="Y29" s="3" t="s">
        <v>83</v>
      </c>
      <c r="Z29" s="3" t="s">
        <v>380</v>
      </c>
      <c r="AA29" s="3" t="s">
        <v>83</v>
      </c>
      <c r="AB29" s="3" t="s">
        <v>186</v>
      </c>
      <c r="AC29" s="3" t="s">
        <v>83</v>
      </c>
      <c r="AD29" s="3">
        <f>-(0.09 %)</f>
        <v>-8.9999999999999998E-4</v>
      </c>
      <c r="AE29" s="3" t="s">
        <v>86</v>
      </c>
      <c r="AF29" s="3" t="s">
        <v>290</v>
      </c>
      <c r="AG29" s="3" t="s">
        <v>83</v>
      </c>
      <c r="AH29" s="3" t="s">
        <v>393</v>
      </c>
      <c r="AI29" s="3" t="s">
        <v>83</v>
      </c>
      <c r="AJ29" s="3" t="s">
        <v>412</v>
      </c>
      <c r="AK29" s="3" t="s">
        <v>412</v>
      </c>
      <c r="AL29" s="3" t="s">
        <v>376</v>
      </c>
      <c r="AM29" s="3" t="s">
        <v>376</v>
      </c>
      <c r="AN29" s="3" t="s">
        <v>179</v>
      </c>
      <c r="AO29" s="3" t="s">
        <v>179</v>
      </c>
      <c r="AP29" s="3" t="s">
        <v>86</v>
      </c>
      <c r="AQ29" s="3" t="s">
        <v>86</v>
      </c>
      <c r="AR29" s="3" t="s">
        <v>83</v>
      </c>
      <c r="AS29" s="3" t="s">
        <v>83</v>
      </c>
      <c r="AT29" s="3" t="s">
        <v>393</v>
      </c>
      <c r="AU29" s="3" t="s">
        <v>393</v>
      </c>
      <c r="AV29" s="8">
        <v>0.02</v>
      </c>
      <c r="AW29" s="8">
        <v>0.04</v>
      </c>
      <c r="AX29" s="8">
        <v>7.0000000000000007E-2</v>
      </c>
      <c r="AY29" s="8">
        <v>0.33</v>
      </c>
      <c r="AZ29" s="2"/>
    </row>
    <row r="30" spans="4:52" x14ac:dyDescent="0.2">
      <c r="D30" s="1" t="s">
        <v>1794</v>
      </c>
      <c r="E30" s="3" t="s">
        <v>76</v>
      </c>
      <c r="F30" s="3" t="s">
        <v>1795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0.81666666666666676</v>
      </c>
      <c r="N30" s="3" t="s">
        <v>1796</v>
      </c>
      <c r="O30" s="2"/>
      <c r="P30" s="3" t="s">
        <v>332</v>
      </c>
      <c r="Q30" s="3" t="s">
        <v>83</v>
      </c>
      <c r="R30" s="3" t="s">
        <v>896</v>
      </c>
      <c r="S30" s="3" t="s">
        <v>83</v>
      </c>
      <c r="T30" s="3" t="s">
        <v>347</v>
      </c>
      <c r="U30" s="3" t="s">
        <v>83</v>
      </c>
      <c r="V30" s="3" t="s">
        <v>86</v>
      </c>
      <c r="W30" s="3" t="s">
        <v>86</v>
      </c>
      <c r="X30" s="3" t="s">
        <v>709</v>
      </c>
      <c r="Y30" s="3" t="s">
        <v>83</v>
      </c>
      <c r="Z30" s="3" t="s">
        <v>260</v>
      </c>
      <c r="AA30" s="3" t="s">
        <v>83</v>
      </c>
      <c r="AB30" s="3" t="s">
        <v>112</v>
      </c>
      <c r="AC30" s="3" t="s">
        <v>83</v>
      </c>
      <c r="AD30" s="3" t="s">
        <v>86</v>
      </c>
      <c r="AE30" s="3" t="s">
        <v>86</v>
      </c>
      <c r="AF30" s="3" t="s">
        <v>290</v>
      </c>
      <c r="AG30" s="3" t="s">
        <v>83</v>
      </c>
      <c r="AH30" s="3" t="s">
        <v>314</v>
      </c>
      <c r="AI30" s="3" t="s">
        <v>83</v>
      </c>
      <c r="AJ30" s="3" t="s">
        <v>1275</v>
      </c>
      <c r="AK30" s="3" t="s">
        <v>1275</v>
      </c>
      <c r="AL30" s="3" t="s">
        <v>630</v>
      </c>
      <c r="AM30" s="3" t="s">
        <v>630</v>
      </c>
      <c r="AN30" s="3" t="s">
        <v>121</v>
      </c>
      <c r="AO30" s="3" t="s">
        <v>121</v>
      </c>
      <c r="AP30" s="3" t="s">
        <v>86</v>
      </c>
      <c r="AQ30" s="3" t="s">
        <v>86</v>
      </c>
      <c r="AR30" s="3" t="s">
        <v>1754</v>
      </c>
      <c r="AS30" s="3" t="s">
        <v>1754</v>
      </c>
      <c r="AT30" s="3" t="s">
        <v>102</v>
      </c>
      <c r="AU30" s="3" t="s">
        <v>102</v>
      </c>
      <c r="AV30" s="8">
        <v>0.02</v>
      </c>
      <c r="AW30" s="8">
        <v>0.03</v>
      </c>
      <c r="AX30" s="8">
        <v>0.05</v>
      </c>
      <c r="AY30" s="8">
        <v>0.3</v>
      </c>
      <c r="AZ30" s="2"/>
    </row>
    <row r="31" spans="4:52" x14ac:dyDescent="0.2">
      <c r="D31" s="1" t="s">
        <v>960</v>
      </c>
      <c r="E31" s="3" t="s">
        <v>76</v>
      </c>
      <c r="F31" s="3" t="s">
        <v>961</v>
      </c>
      <c r="G31" s="3" t="s">
        <v>78</v>
      </c>
      <c r="H31" s="2"/>
      <c r="I31" s="2"/>
      <c r="J31" s="2"/>
      <c r="K31" s="3" t="s">
        <v>79</v>
      </c>
      <c r="L31" s="3" t="s">
        <v>80</v>
      </c>
      <c r="M31" s="6">
        <v>0.81736111111111109</v>
      </c>
      <c r="N31" s="3" t="s">
        <v>1797</v>
      </c>
      <c r="O31" s="2"/>
      <c r="P31" s="3" t="s">
        <v>412</v>
      </c>
      <c r="Q31" s="3" t="s">
        <v>83</v>
      </c>
      <c r="R31" s="3" t="s">
        <v>868</v>
      </c>
      <c r="S31" s="3" t="s">
        <v>83</v>
      </c>
      <c r="T31" s="3" t="s">
        <v>133</v>
      </c>
      <c r="U31" s="3" t="s">
        <v>83</v>
      </c>
      <c r="V31" s="3" t="s">
        <v>86</v>
      </c>
      <c r="W31" s="3" t="s">
        <v>86</v>
      </c>
      <c r="X31" s="3" t="s">
        <v>485</v>
      </c>
      <c r="Y31" s="3" t="s">
        <v>83</v>
      </c>
      <c r="Z31" s="3" t="s">
        <v>415</v>
      </c>
      <c r="AA31" s="3" t="s">
        <v>83</v>
      </c>
      <c r="AB31" s="3" t="s">
        <v>179</v>
      </c>
      <c r="AC31" s="3" t="s">
        <v>83</v>
      </c>
      <c r="AD31" s="3" t="s">
        <v>86</v>
      </c>
      <c r="AE31" s="3" t="s">
        <v>86</v>
      </c>
      <c r="AF31" s="3" t="s">
        <v>101</v>
      </c>
      <c r="AG31" s="3" t="s">
        <v>83</v>
      </c>
      <c r="AH31" s="3" t="s">
        <v>155</v>
      </c>
      <c r="AI31" s="3" t="s">
        <v>83</v>
      </c>
      <c r="AJ31" s="3" t="s">
        <v>1406</v>
      </c>
      <c r="AK31" s="3" t="s">
        <v>1406</v>
      </c>
      <c r="AL31" s="3" t="s">
        <v>105</v>
      </c>
      <c r="AM31" s="3" t="s">
        <v>105</v>
      </c>
      <c r="AN31" s="3" t="s">
        <v>179</v>
      </c>
      <c r="AO31" s="3" t="s">
        <v>179</v>
      </c>
      <c r="AP31" s="3" t="s">
        <v>86</v>
      </c>
      <c r="AQ31" s="3" t="s">
        <v>86</v>
      </c>
      <c r="AR31" s="3" t="s">
        <v>1754</v>
      </c>
      <c r="AS31" s="3" t="s">
        <v>1754</v>
      </c>
      <c r="AT31" s="3" t="s">
        <v>102</v>
      </c>
      <c r="AU31" s="3" t="s">
        <v>102</v>
      </c>
      <c r="AV31" s="8">
        <v>0.01</v>
      </c>
      <c r="AW31" s="8">
        <v>0.01</v>
      </c>
      <c r="AX31" s="8">
        <v>0.02</v>
      </c>
      <c r="AY31" s="8">
        <v>0.11</v>
      </c>
      <c r="AZ31" s="2"/>
    </row>
    <row r="32" spans="4:52" x14ac:dyDescent="0.2">
      <c r="D32" s="1" t="s">
        <v>409</v>
      </c>
      <c r="E32" s="3" t="s">
        <v>76</v>
      </c>
      <c r="F32" s="3" t="s">
        <v>410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0.81805555555555554</v>
      </c>
      <c r="N32" s="3" t="s">
        <v>1798</v>
      </c>
      <c r="O32" s="2"/>
      <c r="P32" s="3" t="s">
        <v>157</v>
      </c>
      <c r="Q32" s="3" t="s">
        <v>83</v>
      </c>
      <c r="R32" s="3" t="s">
        <v>441</v>
      </c>
      <c r="S32" s="3" t="s">
        <v>83</v>
      </c>
      <c r="T32" s="3" t="s">
        <v>133</v>
      </c>
      <c r="U32" s="3" t="s">
        <v>83</v>
      </c>
      <c r="V32" s="3">
        <f>-(0.87 %)</f>
        <v>-8.6999999999999994E-3</v>
      </c>
      <c r="W32" s="3" t="s">
        <v>86</v>
      </c>
      <c r="X32" s="3" t="s">
        <v>157</v>
      </c>
      <c r="Y32" s="3" t="s">
        <v>83</v>
      </c>
      <c r="Z32" s="3" t="s">
        <v>441</v>
      </c>
      <c r="AA32" s="3" t="s">
        <v>83</v>
      </c>
      <c r="AB32" s="3" t="s">
        <v>186</v>
      </c>
      <c r="AC32" s="3" t="s">
        <v>83</v>
      </c>
      <c r="AD32" s="3" t="s">
        <v>86</v>
      </c>
      <c r="AE32" s="3" t="s">
        <v>86</v>
      </c>
      <c r="AF32" s="3" t="s">
        <v>101</v>
      </c>
      <c r="AG32" s="3" t="s">
        <v>83</v>
      </c>
      <c r="AH32" s="3" t="s">
        <v>432</v>
      </c>
      <c r="AI32" s="3" t="s">
        <v>83</v>
      </c>
      <c r="AJ32" s="3" t="s">
        <v>764</v>
      </c>
      <c r="AK32" s="3" t="s">
        <v>764</v>
      </c>
      <c r="AL32" s="3" t="s">
        <v>441</v>
      </c>
      <c r="AM32" s="3" t="s">
        <v>441</v>
      </c>
      <c r="AN32" s="3" t="s">
        <v>186</v>
      </c>
      <c r="AO32" s="3" t="s">
        <v>186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139</v>
      </c>
      <c r="AU32" s="3" t="s">
        <v>139</v>
      </c>
      <c r="AV32" s="8">
        <v>0.01</v>
      </c>
      <c r="AW32" s="8">
        <v>0.01</v>
      </c>
      <c r="AX32" s="8">
        <v>0.02</v>
      </c>
      <c r="AY32" s="8">
        <v>0.28999999999999998</v>
      </c>
      <c r="AZ32" s="2"/>
    </row>
    <row r="33" spans="4:52" x14ac:dyDescent="0.2">
      <c r="D33" s="1" t="s">
        <v>1464</v>
      </c>
      <c r="E33" s="3" t="s">
        <v>76</v>
      </c>
      <c r="F33" s="3" t="s">
        <v>1465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0.81874999999999998</v>
      </c>
      <c r="N33" s="3" t="s">
        <v>1799</v>
      </c>
      <c r="O33" s="2"/>
      <c r="P33" s="3" t="s">
        <v>322</v>
      </c>
      <c r="Q33" s="3" t="s">
        <v>83</v>
      </c>
      <c r="R33" s="3" t="s">
        <v>617</v>
      </c>
      <c r="S33" s="3" t="s">
        <v>83</v>
      </c>
      <c r="T33" s="3" t="s">
        <v>179</v>
      </c>
      <c r="U33" s="3" t="s">
        <v>83</v>
      </c>
      <c r="V33" s="3" t="s">
        <v>1800</v>
      </c>
      <c r="W33" s="3" t="s">
        <v>86</v>
      </c>
      <c r="X33" s="3" t="s">
        <v>925</v>
      </c>
      <c r="Y33" s="3" t="s">
        <v>83</v>
      </c>
      <c r="Z33" s="3" t="s">
        <v>605</v>
      </c>
      <c r="AA33" s="3" t="s">
        <v>83</v>
      </c>
      <c r="AB33" s="3" t="s">
        <v>179</v>
      </c>
      <c r="AC33" s="3" t="s">
        <v>83</v>
      </c>
      <c r="AD33" s="3">
        <f>-(0.02 %)</f>
        <v>-2.0000000000000001E-4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586</v>
      </c>
      <c r="AK33" s="3" t="s">
        <v>586</v>
      </c>
      <c r="AL33" s="3" t="s">
        <v>617</v>
      </c>
      <c r="AM33" s="3" t="s">
        <v>617</v>
      </c>
      <c r="AN33" s="3" t="s">
        <v>179</v>
      </c>
      <c r="AO33" s="3" t="s">
        <v>179</v>
      </c>
      <c r="AP33" s="3" t="s">
        <v>86</v>
      </c>
      <c r="AQ33" s="3" t="s">
        <v>86</v>
      </c>
      <c r="AR33" s="3" t="s">
        <v>83</v>
      </c>
      <c r="AS33" s="3" t="s">
        <v>83</v>
      </c>
      <c r="AT33" s="3" t="s">
        <v>393</v>
      </c>
      <c r="AU33" s="3" t="s">
        <v>393</v>
      </c>
      <c r="AV33" s="8">
        <v>0</v>
      </c>
      <c r="AW33" s="8">
        <v>0</v>
      </c>
      <c r="AX33" s="8">
        <v>0.02</v>
      </c>
      <c r="AY33" s="8">
        <v>0.17</v>
      </c>
      <c r="AZ33" s="2"/>
    </row>
    <row r="34" spans="4:52" x14ac:dyDescent="0.2">
      <c r="D34" s="1" t="s">
        <v>587</v>
      </c>
      <c r="E34" s="3" t="s">
        <v>76</v>
      </c>
      <c r="F34" s="3" t="s">
        <v>588</v>
      </c>
      <c r="G34" s="3" t="s">
        <v>130</v>
      </c>
      <c r="H34" s="2"/>
      <c r="I34" s="2"/>
      <c r="J34" s="2"/>
      <c r="K34" s="3" t="s">
        <v>79</v>
      </c>
      <c r="L34" s="3" t="s">
        <v>80</v>
      </c>
      <c r="M34" s="6">
        <v>0.81874999999999998</v>
      </c>
      <c r="N34" s="3" t="s">
        <v>1801</v>
      </c>
      <c r="O34" s="2"/>
      <c r="P34" s="3" t="s">
        <v>1343</v>
      </c>
      <c r="Q34" s="3" t="s">
        <v>83</v>
      </c>
      <c r="R34" s="3" t="s">
        <v>126</v>
      </c>
      <c r="S34" s="3" t="s">
        <v>83</v>
      </c>
      <c r="T34" s="3" t="s">
        <v>186</v>
      </c>
      <c r="U34" s="3" t="s">
        <v>83</v>
      </c>
      <c r="V34" s="3">
        <f>-(0.02 %)</f>
        <v>-2.0000000000000001E-4</v>
      </c>
      <c r="W34" s="3" t="s">
        <v>86</v>
      </c>
      <c r="X34" s="3" t="s">
        <v>1335</v>
      </c>
      <c r="Y34" s="3" t="s">
        <v>83</v>
      </c>
      <c r="Z34" s="3" t="s">
        <v>500</v>
      </c>
      <c r="AA34" s="3" t="s">
        <v>83</v>
      </c>
      <c r="AB34" s="3" t="s">
        <v>186</v>
      </c>
      <c r="AC34" s="3" t="s">
        <v>83</v>
      </c>
      <c r="AD34" s="3">
        <f>-(0.08 %)</f>
        <v>-8.0000000000000004E-4</v>
      </c>
      <c r="AE34" s="3" t="s">
        <v>86</v>
      </c>
      <c r="AF34" s="3" t="s">
        <v>290</v>
      </c>
      <c r="AG34" s="3" t="s">
        <v>83</v>
      </c>
      <c r="AH34" s="3" t="s">
        <v>432</v>
      </c>
      <c r="AI34" s="3" t="s">
        <v>83</v>
      </c>
      <c r="AJ34" s="3" t="s">
        <v>797</v>
      </c>
      <c r="AK34" s="3" t="s">
        <v>797</v>
      </c>
      <c r="AL34" s="3" t="s">
        <v>288</v>
      </c>
      <c r="AM34" s="3" t="s">
        <v>288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83</v>
      </c>
      <c r="AS34" s="3" t="s">
        <v>83</v>
      </c>
      <c r="AT34" s="3" t="s">
        <v>393</v>
      </c>
      <c r="AU34" s="3" t="s">
        <v>393</v>
      </c>
      <c r="AV34" s="8">
        <v>0.03</v>
      </c>
      <c r="AW34" s="8">
        <v>0.06</v>
      </c>
      <c r="AX34" s="8">
        <v>0.1</v>
      </c>
      <c r="AY34" s="8">
        <v>0.3</v>
      </c>
      <c r="AZ34" s="2"/>
    </row>
    <row r="35" spans="4:52" x14ac:dyDescent="0.2">
      <c r="D35" s="1" t="s">
        <v>1802</v>
      </c>
      <c r="E35" s="3" t="s">
        <v>76</v>
      </c>
      <c r="F35" s="3" t="s">
        <v>1803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0.8208333333333333</v>
      </c>
      <c r="N35" s="3" t="s">
        <v>1804</v>
      </c>
      <c r="O35" s="2"/>
      <c r="P35" s="3" t="s">
        <v>157</v>
      </c>
      <c r="Q35" s="3" t="s">
        <v>83</v>
      </c>
      <c r="R35" s="3" t="s">
        <v>192</v>
      </c>
      <c r="S35" s="3" t="s">
        <v>83</v>
      </c>
      <c r="T35" s="3" t="s">
        <v>179</v>
      </c>
      <c r="U35" s="3" t="s">
        <v>83</v>
      </c>
      <c r="V35" s="3" t="s">
        <v>86</v>
      </c>
      <c r="W35" s="3" t="s">
        <v>86</v>
      </c>
      <c r="X35" s="3" t="s">
        <v>1805</v>
      </c>
      <c r="Y35" s="3" t="s">
        <v>83</v>
      </c>
      <c r="Z35" s="3" t="s">
        <v>388</v>
      </c>
      <c r="AA35" s="3" t="s">
        <v>83</v>
      </c>
      <c r="AB35" s="3" t="s">
        <v>179</v>
      </c>
      <c r="AC35" s="3" t="s">
        <v>83</v>
      </c>
      <c r="AD35" s="3" t="s">
        <v>86</v>
      </c>
      <c r="AE35" s="3" t="s">
        <v>86</v>
      </c>
      <c r="AF35" s="3" t="s">
        <v>101</v>
      </c>
      <c r="AG35" s="3" t="s">
        <v>83</v>
      </c>
      <c r="AH35" s="3" t="s">
        <v>155</v>
      </c>
      <c r="AI35" s="3" t="s">
        <v>83</v>
      </c>
      <c r="AJ35" s="3" t="s">
        <v>1522</v>
      </c>
      <c r="AK35" s="3" t="s">
        <v>1522</v>
      </c>
      <c r="AL35" s="3" t="s">
        <v>388</v>
      </c>
      <c r="AM35" s="3" t="s">
        <v>388</v>
      </c>
      <c r="AN35" s="3" t="s">
        <v>179</v>
      </c>
      <c r="AO35" s="3" t="s">
        <v>179</v>
      </c>
      <c r="AP35" s="3" t="s">
        <v>86</v>
      </c>
      <c r="AQ35" s="3" t="s">
        <v>86</v>
      </c>
      <c r="AR35" s="3" t="s">
        <v>83</v>
      </c>
      <c r="AS35" s="3" t="s">
        <v>83</v>
      </c>
      <c r="AT35" s="3" t="s">
        <v>393</v>
      </c>
      <c r="AU35" s="3" t="s">
        <v>393</v>
      </c>
      <c r="AV35" s="8">
        <v>0.03</v>
      </c>
      <c r="AW35" s="8">
        <v>0.04</v>
      </c>
      <c r="AX35" s="8">
        <v>0.06</v>
      </c>
      <c r="AY35" s="8">
        <v>0.24</v>
      </c>
      <c r="AZ35" s="2"/>
    </row>
    <row r="36" spans="4:52" x14ac:dyDescent="0.2">
      <c r="D36" s="1" t="s">
        <v>1807</v>
      </c>
      <c r="E36" s="3" t="s">
        <v>76</v>
      </c>
      <c r="F36" s="3" t="s">
        <v>173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0.82291666666666663</v>
      </c>
      <c r="N36" s="3" t="s">
        <v>1808</v>
      </c>
      <c r="O36" s="2"/>
      <c r="P36" s="3" t="s">
        <v>157</v>
      </c>
      <c r="Q36" s="3" t="s">
        <v>83</v>
      </c>
      <c r="R36" s="3" t="s">
        <v>617</v>
      </c>
      <c r="S36" s="3" t="s">
        <v>83</v>
      </c>
      <c r="T36" s="3" t="s">
        <v>392</v>
      </c>
      <c r="U36" s="3" t="s">
        <v>83</v>
      </c>
      <c r="V36" s="3" t="s">
        <v>1809</v>
      </c>
      <c r="W36" s="3" t="s">
        <v>86</v>
      </c>
      <c r="X36" s="3" t="s">
        <v>385</v>
      </c>
      <c r="Y36" s="3" t="s">
        <v>83</v>
      </c>
      <c r="Z36" s="3" t="s">
        <v>152</v>
      </c>
      <c r="AA36" s="3" t="s">
        <v>83</v>
      </c>
      <c r="AB36" s="3" t="s">
        <v>112</v>
      </c>
      <c r="AC36" s="3" t="s">
        <v>83</v>
      </c>
      <c r="AD36" s="3" t="s">
        <v>86</v>
      </c>
      <c r="AE36" s="3" t="s">
        <v>86</v>
      </c>
      <c r="AF36" s="3" t="s">
        <v>101</v>
      </c>
      <c r="AG36" s="3" t="s">
        <v>83</v>
      </c>
      <c r="AH36" s="3" t="s">
        <v>155</v>
      </c>
      <c r="AI36" s="3" t="s">
        <v>83</v>
      </c>
      <c r="AJ36" s="3" t="s">
        <v>422</v>
      </c>
      <c r="AK36" s="3" t="s">
        <v>422</v>
      </c>
      <c r="AL36" s="3" t="s">
        <v>152</v>
      </c>
      <c r="AM36" s="3" t="s">
        <v>152</v>
      </c>
      <c r="AN36" s="3" t="s">
        <v>121</v>
      </c>
      <c r="AO36" s="3" t="s">
        <v>121</v>
      </c>
      <c r="AP36" s="3" t="s">
        <v>86</v>
      </c>
      <c r="AQ36" s="3" t="s">
        <v>86</v>
      </c>
      <c r="AR36" s="3" t="s">
        <v>83</v>
      </c>
      <c r="AS36" s="3" t="s">
        <v>83</v>
      </c>
      <c r="AT36" s="3" t="s">
        <v>139</v>
      </c>
      <c r="AU36" s="3" t="s">
        <v>139</v>
      </c>
      <c r="AV36" s="8">
        <v>0.01</v>
      </c>
      <c r="AW36" s="8">
        <v>0.01</v>
      </c>
      <c r="AX36" s="8">
        <v>0.02</v>
      </c>
      <c r="AY36" s="8">
        <v>0.18</v>
      </c>
      <c r="AZ36" s="2"/>
    </row>
    <row r="37" spans="4:52" x14ac:dyDescent="0.2">
      <c r="D37" s="1" t="s">
        <v>768</v>
      </c>
      <c r="E37" s="3" t="s">
        <v>76</v>
      </c>
      <c r="F37" s="3" t="s">
        <v>769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0.8256944444444444</v>
      </c>
      <c r="N37" s="3" t="s">
        <v>1810</v>
      </c>
      <c r="O37" s="2"/>
      <c r="P37" s="3" t="s">
        <v>534</v>
      </c>
      <c r="Q37" s="3" t="s">
        <v>1811</v>
      </c>
      <c r="R37" s="3" t="s">
        <v>1812</v>
      </c>
      <c r="S37" s="3" t="s">
        <v>1813</v>
      </c>
      <c r="T37" s="3" t="s">
        <v>138</v>
      </c>
      <c r="U37" s="3" t="s">
        <v>1814</v>
      </c>
      <c r="V37" s="3" t="s">
        <v>1815</v>
      </c>
      <c r="W37" s="3" t="s">
        <v>1816</v>
      </c>
      <c r="X37" s="3" t="s">
        <v>1817</v>
      </c>
      <c r="Y37" s="3" t="s">
        <v>1818</v>
      </c>
      <c r="Z37" s="3" t="s">
        <v>1819</v>
      </c>
      <c r="AA37" s="3" t="s">
        <v>909</v>
      </c>
      <c r="AB37" s="3" t="s">
        <v>138</v>
      </c>
      <c r="AC37" s="3" t="s">
        <v>331</v>
      </c>
      <c r="AD37" s="3" t="s">
        <v>1820</v>
      </c>
      <c r="AE37" s="3" t="s">
        <v>1821</v>
      </c>
      <c r="AF37" s="3" t="s">
        <v>290</v>
      </c>
      <c r="AG37" s="3" t="s">
        <v>83</v>
      </c>
      <c r="AH37" s="3" t="s">
        <v>1583</v>
      </c>
      <c r="AI37" s="3" t="s">
        <v>572</v>
      </c>
      <c r="AJ37" s="3" t="s">
        <v>1545</v>
      </c>
      <c r="AK37" s="3" t="s">
        <v>1545</v>
      </c>
      <c r="AL37" s="3" t="s">
        <v>120</v>
      </c>
      <c r="AM37" s="3" t="s">
        <v>120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102</v>
      </c>
      <c r="AU37" s="3" t="s">
        <v>102</v>
      </c>
      <c r="AV37" s="8">
        <v>0.04</v>
      </c>
      <c r="AW37" s="8">
        <v>0.05</v>
      </c>
      <c r="AX37" s="8">
        <v>7.0000000000000007E-2</v>
      </c>
      <c r="AY37" s="8">
        <v>0.28999999999999998</v>
      </c>
      <c r="AZ37" s="2"/>
    </row>
    <row r="38" spans="4:52" x14ac:dyDescent="0.2">
      <c r="D38" s="1" t="s">
        <v>1822</v>
      </c>
      <c r="E38" s="3" t="s">
        <v>76</v>
      </c>
      <c r="F38" s="3" t="s">
        <v>1823</v>
      </c>
      <c r="G38" s="3" t="s">
        <v>78</v>
      </c>
      <c r="H38" s="2"/>
      <c r="I38" s="2"/>
      <c r="J38" s="2"/>
      <c r="K38" s="3" t="s">
        <v>79</v>
      </c>
      <c r="L38" s="3" t="s">
        <v>80</v>
      </c>
      <c r="M38" s="6">
        <v>0.82638888888888884</v>
      </c>
      <c r="N38" s="3" t="s">
        <v>1824</v>
      </c>
      <c r="O38" s="2"/>
      <c r="P38" s="3" t="s">
        <v>322</v>
      </c>
      <c r="Q38" s="3" t="s">
        <v>83</v>
      </c>
      <c r="R38" s="3" t="s">
        <v>1270</v>
      </c>
      <c r="S38" s="3" t="s">
        <v>83</v>
      </c>
      <c r="T38" s="3" t="s">
        <v>149</v>
      </c>
      <c r="U38" s="3" t="s">
        <v>83</v>
      </c>
      <c r="V38" s="3" t="s">
        <v>1825</v>
      </c>
      <c r="W38" s="3" t="s">
        <v>86</v>
      </c>
      <c r="X38" s="3" t="s">
        <v>1826</v>
      </c>
      <c r="Y38" s="3" t="s">
        <v>83</v>
      </c>
      <c r="Z38" s="3" t="s">
        <v>415</v>
      </c>
      <c r="AA38" s="3" t="s">
        <v>83</v>
      </c>
      <c r="AB38" s="3" t="s">
        <v>353</v>
      </c>
      <c r="AC38" s="3" t="s">
        <v>83</v>
      </c>
      <c r="AD38" s="3" t="s">
        <v>1827</v>
      </c>
      <c r="AE38" s="3" t="s">
        <v>86</v>
      </c>
      <c r="AF38" s="3" t="s">
        <v>290</v>
      </c>
      <c r="AG38" s="3" t="s">
        <v>83</v>
      </c>
      <c r="AH38" s="3" t="s">
        <v>1592</v>
      </c>
      <c r="AI38" s="3" t="s">
        <v>83</v>
      </c>
      <c r="AJ38" s="3" t="s">
        <v>191</v>
      </c>
      <c r="AK38" s="3" t="s">
        <v>191</v>
      </c>
      <c r="AL38" s="3" t="s">
        <v>105</v>
      </c>
      <c r="AM38" s="3" t="s">
        <v>105</v>
      </c>
      <c r="AN38" s="3" t="s">
        <v>1026</v>
      </c>
      <c r="AO38" s="3" t="s">
        <v>1026</v>
      </c>
      <c r="AP38" s="3" t="s">
        <v>86</v>
      </c>
      <c r="AQ38" s="3" t="s">
        <v>86</v>
      </c>
      <c r="AR38" s="3" t="s">
        <v>83</v>
      </c>
      <c r="AS38" s="3" t="s">
        <v>83</v>
      </c>
      <c r="AT38" s="3" t="s">
        <v>139</v>
      </c>
      <c r="AU38" s="3" t="s">
        <v>139</v>
      </c>
      <c r="AV38" s="8">
        <v>0.02</v>
      </c>
      <c r="AW38" s="8">
        <v>0.02</v>
      </c>
      <c r="AX38" s="8">
        <v>0.03</v>
      </c>
      <c r="AY38" s="8">
        <v>0.03</v>
      </c>
      <c r="AZ38" s="2"/>
    </row>
    <row r="39" spans="4:52" x14ac:dyDescent="0.2">
      <c r="D39" s="1" t="s">
        <v>1651</v>
      </c>
      <c r="E39" s="3" t="s">
        <v>76</v>
      </c>
      <c r="F39" s="3" t="s">
        <v>1490</v>
      </c>
      <c r="G39" s="3" t="s">
        <v>78</v>
      </c>
      <c r="H39" s="2"/>
      <c r="I39" s="2"/>
      <c r="J39" s="2"/>
      <c r="K39" s="3" t="s">
        <v>79</v>
      </c>
      <c r="L39" s="3" t="s">
        <v>80</v>
      </c>
      <c r="M39" s="6">
        <v>0.82708333333333339</v>
      </c>
      <c r="N39" s="3" t="s">
        <v>1828</v>
      </c>
      <c r="O39" s="2"/>
      <c r="P39" s="3" t="s">
        <v>1522</v>
      </c>
      <c r="Q39" s="3" t="s">
        <v>83</v>
      </c>
      <c r="R39" s="3" t="s">
        <v>387</v>
      </c>
      <c r="S39" s="3" t="s">
        <v>83</v>
      </c>
      <c r="T39" s="3" t="s">
        <v>133</v>
      </c>
      <c r="U39" s="3" t="s">
        <v>83</v>
      </c>
      <c r="V39" s="3">
        <f>-(0.02 %)</f>
        <v>-2.0000000000000001E-4</v>
      </c>
      <c r="W39" s="3" t="s">
        <v>86</v>
      </c>
      <c r="X39" s="3" t="s">
        <v>1829</v>
      </c>
      <c r="Y39" s="3" t="s">
        <v>83</v>
      </c>
      <c r="Z39" s="3" t="s">
        <v>126</v>
      </c>
      <c r="AA39" s="3" t="s">
        <v>83</v>
      </c>
      <c r="AB39" s="3" t="s">
        <v>133</v>
      </c>
      <c r="AC39" s="3" t="s">
        <v>83</v>
      </c>
      <c r="AD39" s="3" t="s">
        <v>86</v>
      </c>
      <c r="AE39" s="3" t="s">
        <v>86</v>
      </c>
      <c r="AF39" s="3" t="s">
        <v>117</v>
      </c>
      <c r="AG39" s="3" t="s">
        <v>83</v>
      </c>
      <c r="AH39" s="3" t="s">
        <v>118</v>
      </c>
      <c r="AI39" s="3" t="s">
        <v>83</v>
      </c>
      <c r="AJ39" s="3" t="s">
        <v>294</v>
      </c>
      <c r="AK39" s="3" t="s">
        <v>294</v>
      </c>
      <c r="AL39" s="3" t="s">
        <v>1035</v>
      </c>
      <c r="AM39" s="3" t="s">
        <v>1035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107</v>
      </c>
      <c r="AU39" s="3" t="s">
        <v>107</v>
      </c>
      <c r="AV39" s="8">
        <v>0.01</v>
      </c>
      <c r="AW39" s="8">
        <v>0.01</v>
      </c>
      <c r="AX39" s="8">
        <v>0.01</v>
      </c>
      <c r="AY39" s="8">
        <v>0.19</v>
      </c>
      <c r="AZ39" s="2"/>
    </row>
    <row r="40" spans="4:52" x14ac:dyDescent="0.2">
      <c r="D40" s="1" t="s">
        <v>1563</v>
      </c>
      <c r="E40" s="3" t="s">
        <v>76</v>
      </c>
      <c r="F40" s="3" t="s">
        <v>1564</v>
      </c>
      <c r="G40" s="3" t="s">
        <v>130</v>
      </c>
      <c r="H40" s="2"/>
      <c r="I40" s="2"/>
      <c r="J40" s="2"/>
      <c r="K40" s="3" t="s">
        <v>79</v>
      </c>
      <c r="L40" s="3" t="s">
        <v>80</v>
      </c>
      <c r="M40" s="6">
        <v>0.82777777777777783</v>
      </c>
      <c r="N40" s="3" t="s">
        <v>1830</v>
      </c>
      <c r="O40" s="2"/>
      <c r="P40" s="3" t="s">
        <v>728</v>
      </c>
      <c r="Q40" s="3" t="s">
        <v>83</v>
      </c>
      <c r="R40" s="3" t="s">
        <v>144</v>
      </c>
      <c r="S40" s="3" t="s">
        <v>83</v>
      </c>
      <c r="T40" s="3" t="s">
        <v>179</v>
      </c>
      <c r="U40" s="3" t="s">
        <v>83</v>
      </c>
      <c r="V40" s="3">
        <f>-(1.01 %)</f>
        <v>-1.01E-2</v>
      </c>
      <c r="W40" s="3" t="s">
        <v>86</v>
      </c>
      <c r="X40" s="3" t="s">
        <v>341</v>
      </c>
      <c r="Y40" s="3" t="s">
        <v>83</v>
      </c>
      <c r="Z40" s="3" t="s">
        <v>630</v>
      </c>
      <c r="AA40" s="3" t="s">
        <v>83</v>
      </c>
      <c r="AB40" s="3" t="s">
        <v>179</v>
      </c>
      <c r="AC40" s="3" t="s">
        <v>83</v>
      </c>
      <c r="AD40" s="3" t="s">
        <v>86</v>
      </c>
      <c r="AE40" s="3" t="s">
        <v>86</v>
      </c>
      <c r="AF40" s="3" t="s">
        <v>101</v>
      </c>
      <c r="AG40" s="3" t="s">
        <v>83</v>
      </c>
      <c r="AH40" s="3" t="s">
        <v>335</v>
      </c>
      <c r="AI40" s="3" t="s">
        <v>83</v>
      </c>
      <c r="AJ40" s="3" t="s">
        <v>1199</v>
      </c>
      <c r="AK40" s="3" t="s">
        <v>1199</v>
      </c>
      <c r="AL40" s="3" t="s">
        <v>434</v>
      </c>
      <c r="AM40" s="3" t="s">
        <v>434</v>
      </c>
      <c r="AN40" s="3" t="s">
        <v>179</v>
      </c>
      <c r="AO40" s="3" t="s">
        <v>179</v>
      </c>
      <c r="AP40" s="3" t="s">
        <v>86</v>
      </c>
      <c r="AQ40" s="3" t="s">
        <v>86</v>
      </c>
      <c r="AR40" s="3" t="s">
        <v>1754</v>
      </c>
      <c r="AS40" s="3" t="s">
        <v>1754</v>
      </c>
      <c r="AT40" s="3" t="s">
        <v>393</v>
      </c>
      <c r="AU40" s="3" t="s">
        <v>393</v>
      </c>
      <c r="AV40" s="8">
        <v>0.04</v>
      </c>
      <c r="AW40" s="8">
        <v>0.05</v>
      </c>
      <c r="AX40" s="8">
        <v>7.0000000000000007E-2</v>
      </c>
      <c r="AY40" s="8">
        <v>0.81</v>
      </c>
      <c r="AZ40" s="2"/>
    </row>
    <row r="41" spans="4:52" x14ac:dyDescent="0.2">
      <c r="D41" s="1" t="s">
        <v>1831</v>
      </c>
      <c r="E41" s="3" t="s">
        <v>76</v>
      </c>
      <c r="F41" s="3" t="s">
        <v>1618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0.82847222222222217</v>
      </c>
      <c r="N41" s="3" t="s">
        <v>1832</v>
      </c>
      <c r="O41" s="2"/>
      <c r="P41" s="3" t="s">
        <v>1692</v>
      </c>
      <c r="Q41" s="3" t="s">
        <v>83</v>
      </c>
      <c r="R41" s="3" t="s">
        <v>343</v>
      </c>
      <c r="S41" s="3" t="s">
        <v>83</v>
      </c>
      <c r="T41" s="3" t="s">
        <v>115</v>
      </c>
      <c r="U41" s="3" t="s">
        <v>83</v>
      </c>
      <c r="V41" s="3" t="s">
        <v>1833</v>
      </c>
      <c r="W41" s="3" t="s">
        <v>86</v>
      </c>
      <c r="X41" s="3" t="s">
        <v>1394</v>
      </c>
      <c r="Y41" s="3" t="s">
        <v>83</v>
      </c>
      <c r="Z41" s="3" t="s">
        <v>339</v>
      </c>
      <c r="AA41" s="3" t="s">
        <v>83</v>
      </c>
      <c r="AB41" s="3" t="s">
        <v>115</v>
      </c>
      <c r="AC41" s="3" t="s">
        <v>83</v>
      </c>
      <c r="AD41" s="3" t="s">
        <v>1834</v>
      </c>
      <c r="AE41" s="3" t="s">
        <v>86</v>
      </c>
      <c r="AF41" s="3" t="s">
        <v>101</v>
      </c>
      <c r="AG41" s="3" t="s">
        <v>83</v>
      </c>
      <c r="AH41" s="3" t="s">
        <v>155</v>
      </c>
      <c r="AI41" s="3" t="s">
        <v>83</v>
      </c>
      <c r="AJ41" s="3" t="s">
        <v>1012</v>
      </c>
      <c r="AK41" s="3" t="s">
        <v>1012</v>
      </c>
      <c r="AL41" s="3" t="s">
        <v>343</v>
      </c>
      <c r="AM41" s="3" t="s">
        <v>343</v>
      </c>
      <c r="AN41" s="3" t="s">
        <v>112</v>
      </c>
      <c r="AO41" s="3" t="s">
        <v>112</v>
      </c>
      <c r="AP41" s="3" t="s">
        <v>86</v>
      </c>
      <c r="AQ41" s="3" t="s">
        <v>86</v>
      </c>
      <c r="AR41" s="3" t="s">
        <v>83</v>
      </c>
      <c r="AS41" s="3" t="s">
        <v>83</v>
      </c>
      <c r="AT41" s="3" t="s">
        <v>314</v>
      </c>
      <c r="AU41" s="3" t="s">
        <v>314</v>
      </c>
      <c r="AV41" s="8">
        <v>0.01</v>
      </c>
      <c r="AW41" s="8">
        <v>0.01</v>
      </c>
      <c r="AX41" s="8">
        <v>0.03</v>
      </c>
      <c r="AY41" s="8">
        <v>0.12</v>
      </c>
      <c r="AZ41" s="2"/>
    </row>
    <row r="42" spans="4:52" x14ac:dyDescent="0.2">
      <c r="D42" s="1" t="s">
        <v>1835</v>
      </c>
      <c r="E42" s="3" t="s">
        <v>76</v>
      </c>
      <c r="F42" s="3" t="s">
        <v>1836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0.82847222222222217</v>
      </c>
      <c r="N42" s="3" t="s">
        <v>1837</v>
      </c>
      <c r="O42" s="2"/>
      <c r="P42" s="3" t="s">
        <v>1692</v>
      </c>
      <c r="Q42" s="3" t="s">
        <v>294</v>
      </c>
      <c r="R42" s="3" t="s">
        <v>1838</v>
      </c>
      <c r="S42" s="3" t="s">
        <v>703</v>
      </c>
      <c r="T42" s="3" t="s">
        <v>392</v>
      </c>
      <c r="U42" s="3" t="s">
        <v>420</v>
      </c>
      <c r="V42" s="3" t="s">
        <v>1839</v>
      </c>
      <c r="W42" s="3" t="s">
        <v>86</v>
      </c>
      <c r="X42" s="3" t="s">
        <v>1594</v>
      </c>
      <c r="Y42" s="3" t="s">
        <v>83</v>
      </c>
      <c r="Z42" s="3" t="s">
        <v>859</v>
      </c>
      <c r="AA42" s="3" t="s">
        <v>83</v>
      </c>
      <c r="AB42" s="3" t="s">
        <v>529</v>
      </c>
      <c r="AC42" s="3" t="s">
        <v>83</v>
      </c>
      <c r="AD42" s="3" t="s">
        <v>1840</v>
      </c>
      <c r="AE42" s="3" t="s">
        <v>86</v>
      </c>
      <c r="AF42" s="3" t="s">
        <v>101</v>
      </c>
      <c r="AG42" s="3" t="s">
        <v>83</v>
      </c>
      <c r="AH42" s="3" t="s">
        <v>155</v>
      </c>
      <c r="AI42" s="3" t="s">
        <v>83</v>
      </c>
      <c r="AJ42" s="3" t="s">
        <v>599</v>
      </c>
      <c r="AK42" s="3" t="s">
        <v>599</v>
      </c>
      <c r="AL42" s="3" t="s">
        <v>284</v>
      </c>
      <c r="AM42" s="3" t="s">
        <v>284</v>
      </c>
      <c r="AN42" s="3" t="s">
        <v>516</v>
      </c>
      <c r="AO42" s="3" t="s">
        <v>516</v>
      </c>
      <c r="AP42" s="3" t="s">
        <v>86</v>
      </c>
      <c r="AQ42" s="3" t="s">
        <v>86</v>
      </c>
      <c r="AR42" s="3" t="s">
        <v>83</v>
      </c>
      <c r="AS42" s="3" t="s">
        <v>83</v>
      </c>
      <c r="AT42" s="3" t="s">
        <v>314</v>
      </c>
      <c r="AU42" s="3" t="s">
        <v>314</v>
      </c>
      <c r="AV42" s="8">
        <v>0.04</v>
      </c>
      <c r="AW42" s="8">
        <v>0.06</v>
      </c>
      <c r="AX42" s="8">
        <v>0.08</v>
      </c>
      <c r="AY42" s="8">
        <v>0.19</v>
      </c>
      <c r="AZ42" s="2"/>
    </row>
    <row r="43" spans="4:52" x14ac:dyDescent="0.2">
      <c r="D43" s="1" t="s">
        <v>979</v>
      </c>
      <c r="E43" s="3" t="s">
        <v>76</v>
      </c>
      <c r="F43" s="3" t="s">
        <v>980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0.83124999999999993</v>
      </c>
      <c r="N43" s="3" t="s">
        <v>1841</v>
      </c>
      <c r="O43" s="2"/>
      <c r="P43" s="3" t="s">
        <v>720</v>
      </c>
      <c r="Q43" s="3" t="s">
        <v>83</v>
      </c>
      <c r="R43" s="3" t="s">
        <v>168</v>
      </c>
      <c r="S43" s="3" t="s">
        <v>83</v>
      </c>
      <c r="T43" s="3" t="s">
        <v>149</v>
      </c>
      <c r="U43" s="3" t="s">
        <v>83</v>
      </c>
      <c r="V43" s="3" t="s">
        <v>1842</v>
      </c>
      <c r="W43" s="3" t="s">
        <v>86</v>
      </c>
      <c r="X43" s="3" t="s">
        <v>1843</v>
      </c>
      <c r="Y43" s="3" t="s">
        <v>83</v>
      </c>
      <c r="Z43" s="3" t="s">
        <v>356</v>
      </c>
      <c r="AA43" s="3" t="s">
        <v>83</v>
      </c>
      <c r="AB43" s="3" t="s">
        <v>356</v>
      </c>
      <c r="AC43" s="3" t="s">
        <v>83</v>
      </c>
      <c r="AD43" s="3" t="s">
        <v>1844</v>
      </c>
      <c r="AE43" s="3" t="s">
        <v>86</v>
      </c>
      <c r="AF43" s="3" t="s">
        <v>117</v>
      </c>
      <c r="AG43" s="3" t="s">
        <v>83</v>
      </c>
      <c r="AH43" s="3" t="s">
        <v>155</v>
      </c>
      <c r="AI43" s="3" t="s">
        <v>83</v>
      </c>
      <c r="AJ43" s="3" t="s">
        <v>103</v>
      </c>
      <c r="AK43" s="3" t="s">
        <v>103</v>
      </c>
      <c r="AL43" s="3" t="s">
        <v>415</v>
      </c>
      <c r="AM43" s="3" t="s">
        <v>415</v>
      </c>
      <c r="AN43" s="3" t="s">
        <v>498</v>
      </c>
      <c r="AO43" s="3" t="s">
        <v>498</v>
      </c>
      <c r="AP43" s="3" t="s">
        <v>86</v>
      </c>
      <c r="AQ43" s="3" t="s">
        <v>86</v>
      </c>
      <c r="AR43" s="3" t="s">
        <v>83</v>
      </c>
      <c r="AS43" s="3" t="s">
        <v>83</v>
      </c>
      <c r="AT43" s="3" t="s">
        <v>407</v>
      </c>
      <c r="AU43" s="3" t="s">
        <v>407</v>
      </c>
      <c r="AV43" s="8">
        <v>0.02</v>
      </c>
      <c r="AW43" s="8">
        <v>0.02</v>
      </c>
      <c r="AX43" s="8">
        <v>0.04</v>
      </c>
      <c r="AY43" s="8">
        <v>0.43</v>
      </c>
      <c r="AZ43" s="2"/>
    </row>
    <row r="44" spans="4:52" x14ac:dyDescent="0.2">
      <c r="D44" s="1" t="s">
        <v>1077</v>
      </c>
      <c r="E44" s="3" t="s">
        <v>76</v>
      </c>
      <c r="F44" s="3" t="s">
        <v>1595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0.83472222222222225</v>
      </c>
      <c r="N44" s="3" t="s">
        <v>1848</v>
      </c>
      <c r="O44" s="2"/>
      <c r="P44" s="3" t="s">
        <v>481</v>
      </c>
      <c r="Q44" s="3" t="s">
        <v>83</v>
      </c>
      <c r="R44" s="3" t="s">
        <v>504</v>
      </c>
      <c r="S44" s="3" t="s">
        <v>83</v>
      </c>
      <c r="T44" s="3" t="s">
        <v>133</v>
      </c>
      <c r="U44" s="3" t="s">
        <v>83</v>
      </c>
      <c r="V44" s="3" t="s">
        <v>1849</v>
      </c>
      <c r="W44" s="3" t="s">
        <v>86</v>
      </c>
      <c r="X44" s="3" t="s">
        <v>1850</v>
      </c>
      <c r="Y44" s="3" t="s">
        <v>83</v>
      </c>
      <c r="Z44" s="3" t="s">
        <v>575</v>
      </c>
      <c r="AA44" s="3" t="s">
        <v>83</v>
      </c>
      <c r="AB44" s="3" t="s">
        <v>121</v>
      </c>
      <c r="AC44" s="3" t="s">
        <v>83</v>
      </c>
      <c r="AD44" s="3">
        <f>-(0.57 %)</f>
        <v>-5.6999999999999993E-3</v>
      </c>
      <c r="AE44" s="3" t="s">
        <v>86</v>
      </c>
      <c r="AF44" s="3" t="s">
        <v>290</v>
      </c>
      <c r="AG44" s="3" t="s">
        <v>83</v>
      </c>
      <c r="AH44" s="3" t="s">
        <v>1256</v>
      </c>
      <c r="AI44" s="3" t="s">
        <v>83</v>
      </c>
      <c r="AJ44" s="3" t="s">
        <v>83</v>
      </c>
      <c r="AK44" s="3" t="s">
        <v>83</v>
      </c>
      <c r="AL44" s="3" t="s">
        <v>83</v>
      </c>
      <c r="AM44" s="3" t="s">
        <v>83</v>
      </c>
      <c r="AN44" s="3" t="s">
        <v>83</v>
      </c>
      <c r="AO44" s="3" t="s">
        <v>83</v>
      </c>
      <c r="AP44" s="3" t="s">
        <v>86</v>
      </c>
      <c r="AQ44" s="3" t="s">
        <v>86</v>
      </c>
      <c r="AR44" s="3" t="s">
        <v>83</v>
      </c>
      <c r="AS44" s="3" t="s">
        <v>83</v>
      </c>
      <c r="AT44" s="3" t="s">
        <v>83</v>
      </c>
      <c r="AU44" s="3" t="s">
        <v>83</v>
      </c>
      <c r="AV44" s="8">
        <v>0.02</v>
      </c>
      <c r="AW44" s="8">
        <v>0.03</v>
      </c>
      <c r="AX44" s="8">
        <v>0.04</v>
      </c>
      <c r="AY44" s="8">
        <v>0.26</v>
      </c>
      <c r="AZ44" s="2"/>
    </row>
    <row r="45" spans="4:52" x14ac:dyDescent="0.2">
      <c r="D45" s="1" t="s">
        <v>555</v>
      </c>
      <c r="E45" s="3" t="s">
        <v>76</v>
      </c>
      <c r="F45" s="3" t="s">
        <v>1376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0.83750000000000002</v>
      </c>
      <c r="N45" s="3" t="s">
        <v>1851</v>
      </c>
      <c r="O45" s="2"/>
      <c r="P45" s="3" t="s">
        <v>481</v>
      </c>
      <c r="Q45" s="3" t="s">
        <v>83</v>
      </c>
      <c r="R45" s="3" t="s">
        <v>741</v>
      </c>
      <c r="S45" s="3" t="s">
        <v>83</v>
      </c>
      <c r="T45" s="3" t="s">
        <v>138</v>
      </c>
      <c r="U45" s="3" t="s">
        <v>83</v>
      </c>
      <c r="V45" s="3" t="s">
        <v>1852</v>
      </c>
      <c r="W45" s="3" t="s">
        <v>86</v>
      </c>
      <c r="X45" s="3" t="s">
        <v>1853</v>
      </c>
      <c r="Y45" s="3" t="s">
        <v>83</v>
      </c>
      <c r="Z45" s="3" t="s">
        <v>1854</v>
      </c>
      <c r="AA45" s="3" t="s">
        <v>83</v>
      </c>
      <c r="AB45" s="3" t="s">
        <v>818</v>
      </c>
      <c r="AC45" s="3" t="s">
        <v>83</v>
      </c>
      <c r="AD45" s="3" t="s">
        <v>1855</v>
      </c>
      <c r="AE45" s="3" t="s">
        <v>86</v>
      </c>
      <c r="AF45" s="3" t="s">
        <v>290</v>
      </c>
      <c r="AG45" s="3" t="s">
        <v>83</v>
      </c>
      <c r="AH45" s="3" t="s">
        <v>314</v>
      </c>
      <c r="AI45" s="3" t="s">
        <v>83</v>
      </c>
      <c r="AJ45" s="3" t="s">
        <v>83</v>
      </c>
      <c r="AK45" s="3" t="s">
        <v>83</v>
      </c>
      <c r="AL45" s="3" t="s">
        <v>83</v>
      </c>
      <c r="AM45" s="3" t="s">
        <v>83</v>
      </c>
      <c r="AN45" s="3" t="s">
        <v>83</v>
      </c>
      <c r="AO45" s="3" t="s">
        <v>83</v>
      </c>
      <c r="AP45" s="3" t="s">
        <v>86</v>
      </c>
      <c r="AQ45" s="3" t="s">
        <v>86</v>
      </c>
      <c r="AR45" s="3" t="s">
        <v>83</v>
      </c>
      <c r="AS45" s="3" t="s">
        <v>83</v>
      </c>
      <c r="AT45" s="3" t="s">
        <v>83</v>
      </c>
      <c r="AU45" s="3" t="s">
        <v>83</v>
      </c>
      <c r="AV45" s="8">
        <v>0.01</v>
      </c>
      <c r="AW45" s="8">
        <v>0.01</v>
      </c>
      <c r="AX45" s="8">
        <v>0.02</v>
      </c>
      <c r="AY45" s="8">
        <v>0.23</v>
      </c>
      <c r="AZ45" s="2"/>
    </row>
    <row r="46" spans="4:52" x14ac:dyDescent="0.2">
      <c r="D46" s="1" t="s">
        <v>1139</v>
      </c>
      <c r="E46" s="3" t="s">
        <v>76</v>
      </c>
      <c r="F46" s="3" t="s">
        <v>1140</v>
      </c>
      <c r="G46" s="3" t="s">
        <v>130</v>
      </c>
      <c r="H46" s="2"/>
      <c r="I46" s="2"/>
      <c r="J46" s="2"/>
      <c r="K46" s="3" t="s">
        <v>79</v>
      </c>
      <c r="L46" s="3" t="s">
        <v>80</v>
      </c>
      <c r="M46" s="6">
        <v>0.83750000000000002</v>
      </c>
      <c r="N46" s="3" t="s">
        <v>1856</v>
      </c>
      <c r="O46" s="2"/>
      <c r="P46" s="3" t="s">
        <v>720</v>
      </c>
      <c r="Q46" s="3" t="s">
        <v>83</v>
      </c>
      <c r="R46" s="3" t="s">
        <v>759</v>
      </c>
      <c r="S46" s="3" t="s">
        <v>83</v>
      </c>
      <c r="T46" s="3" t="s">
        <v>179</v>
      </c>
      <c r="U46" s="3" t="s">
        <v>83</v>
      </c>
      <c r="V46" s="3">
        <f>-(0.18 %)</f>
        <v>-1.8E-3</v>
      </c>
      <c r="W46" s="3" t="s">
        <v>86</v>
      </c>
      <c r="X46" s="3" t="s">
        <v>485</v>
      </c>
      <c r="Y46" s="3" t="s">
        <v>83</v>
      </c>
      <c r="Z46" s="3" t="s">
        <v>759</v>
      </c>
      <c r="AA46" s="3" t="s">
        <v>83</v>
      </c>
      <c r="AB46" s="3" t="s">
        <v>200</v>
      </c>
      <c r="AC46" s="3" t="s">
        <v>83</v>
      </c>
      <c r="AD46" s="3" t="s">
        <v>1153</v>
      </c>
      <c r="AE46" s="3" t="s">
        <v>86</v>
      </c>
      <c r="AF46" s="3" t="s">
        <v>101</v>
      </c>
      <c r="AG46" s="3" t="s">
        <v>83</v>
      </c>
      <c r="AH46" s="3" t="s">
        <v>155</v>
      </c>
      <c r="AI46" s="3" t="s">
        <v>83</v>
      </c>
      <c r="AJ46" s="3" t="s">
        <v>83</v>
      </c>
      <c r="AK46" s="3" t="s">
        <v>83</v>
      </c>
      <c r="AL46" s="3" t="s">
        <v>83</v>
      </c>
      <c r="AM46" s="3" t="s">
        <v>83</v>
      </c>
      <c r="AN46" s="3" t="s">
        <v>83</v>
      </c>
      <c r="AO46" s="3" t="s">
        <v>83</v>
      </c>
      <c r="AP46" s="3" t="s">
        <v>86</v>
      </c>
      <c r="AQ46" s="3" t="s">
        <v>86</v>
      </c>
      <c r="AR46" s="3" t="s">
        <v>83</v>
      </c>
      <c r="AS46" s="3" t="s">
        <v>83</v>
      </c>
      <c r="AT46" s="3" t="s">
        <v>83</v>
      </c>
      <c r="AU46" s="3" t="s">
        <v>83</v>
      </c>
      <c r="AV46" s="8">
        <v>0</v>
      </c>
      <c r="AW46" s="8">
        <v>0.01</v>
      </c>
      <c r="AX46" s="8">
        <v>0.06</v>
      </c>
      <c r="AY46" s="8">
        <v>0.39</v>
      </c>
      <c r="AZ46" s="2"/>
    </row>
    <row r="47" spans="4:52" x14ac:dyDescent="0.2">
      <c r="D47" s="1" t="s">
        <v>1857</v>
      </c>
      <c r="E47" s="3" t="s">
        <v>76</v>
      </c>
      <c r="F47" s="3" t="s">
        <v>88</v>
      </c>
      <c r="G47" s="3" t="s">
        <v>78</v>
      </c>
      <c r="H47" s="2"/>
      <c r="I47" s="2"/>
      <c r="J47" s="2"/>
      <c r="K47" s="3" t="s">
        <v>79</v>
      </c>
      <c r="L47" s="3" t="s">
        <v>80</v>
      </c>
      <c r="M47" s="6">
        <v>0.84305555555555556</v>
      </c>
      <c r="N47" s="3" t="s">
        <v>1858</v>
      </c>
      <c r="O47" s="2"/>
      <c r="P47" s="3" t="s">
        <v>1522</v>
      </c>
      <c r="Q47" s="3" t="s">
        <v>83</v>
      </c>
      <c r="R47" s="3" t="s">
        <v>500</v>
      </c>
      <c r="S47" s="3" t="s">
        <v>83</v>
      </c>
      <c r="T47" s="3" t="s">
        <v>133</v>
      </c>
      <c r="U47" s="3" t="s">
        <v>83</v>
      </c>
      <c r="V47" s="3" t="s">
        <v>1616</v>
      </c>
      <c r="W47" s="3" t="s">
        <v>86</v>
      </c>
      <c r="X47" s="3" t="s">
        <v>753</v>
      </c>
      <c r="Y47" s="3" t="s">
        <v>83</v>
      </c>
      <c r="Z47" s="3" t="s">
        <v>500</v>
      </c>
      <c r="AA47" s="3" t="s">
        <v>83</v>
      </c>
      <c r="AB47" s="3" t="s">
        <v>133</v>
      </c>
      <c r="AC47" s="3" t="s">
        <v>83</v>
      </c>
      <c r="AD47" s="3" t="s">
        <v>1859</v>
      </c>
      <c r="AE47" s="3" t="s">
        <v>86</v>
      </c>
      <c r="AF47" s="3" t="s">
        <v>101</v>
      </c>
      <c r="AG47" s="3" t="s">
        <v>83</v>
      </c>
      <c r="AH47" s="3" t="s">
        <v>155</v>
      </c>
      <c r="AI47" s="3" t="s">
        <v>83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83</v>
      </c>
      <c r="AU47" s="3" t="s">
        <v>83</v>
      </c>
      <c r="AV47" s="8">
        <v>0.01</v>
      </c>
      <c r="AW47" s="8">
        <v>0.01</v>
      </c>
      <c r="AX47" s="8">
        <v>0.02</v>
      </c>
      <c r="AY47" s="8">
        <v>0.15</v>
      </c>
      <c r="AZ47" s="2"/>
    </row>
    <row r="48" spans="4:52" x14ac:dyDescent="0.2">
      <c r="D48" s="1" t="s">
        <v>1380</v>
      </c>
      <c r="E48" s="3" t="s">
        <v>76</v>
      </c>
      <c r="F48" s="3" t="s">
        <v>845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0.84375</v>
      </c>
      <c r="N48" s="3" t="s">
        <v>1860</v>
      </c>
      <c r="O48" s="2"/>
      <c r="P48" s="3" t="s">
        <v>1692</v>
      </c>
      <c r="Q48" s="3" t="s">
        <v>83</v>
      </c>
      <c r="R48" s="3" t="s">
        <v>906</v>
      </c>
      <c r="S48" s="3" t="s">
        <v>83</v>
      </c>
      <c r="T48" s="3" t="s">
        <v>115</v>
      </c>
      <c r="U48" s="3" t="s">
        <v>83</v>
      </c>
      <c r="V48" s="3" t="s">
        <v>1861</v>
      </c>
      <c r="W48" s="3" t="s">
        <v>86</v>
      </c>
      <c r="X48" s="3" t="s">
        <v>481</v>
      </c>
      <c r="Y48" s="3" t="s">
        <v>83</v>
      </c>
      <c r="Z48" s="3" t="s">
        <v>645</v>
      </c>
      <c r="AA48" s="3" t="s">
        <v>83</v>
      </c>
      <c r="AB48" s="3" t="s">
        <v>112</v>
      </c>
      <c r="AC48" s="3" t="s">
        <v>83</v>
      </c>
      <c r="AD48" s="3" t="s">
        <v>1862</v>
      </c>
      <c r="AE48" s="3" t="s">
        <v>86</v>
      </c>
      <c r="AF48" s="3" t="s">
        <v>101</v>
      </c>
      <c r="AG48" s="3" t="s">
        <v>83</v>
      </c>
      <c r="AH48" s="3" t="s">
        <v>155</v>
      </c>
      <c r="AI48" s="3" t="s">
        <v>83</v>
      </c>
      <c r="AJ48" s="3" t="s">
        <v>83</v>
      </c>
      <c r="AK48" s="3" t="s">
        <v>83</v>
      </c>
      <c r="AL48" s="3" t="s">
        <v>83</v>
      </c>
      <c r="AM48" s="3" t="s">
        <v>83</v>
      </c>
      <c r="AN48" s="3" t="s">
        <v>83</v>
      </c>
      <c r="AO48" s="3" t="s">
        <v>83</v>
      </c>
      <c r="AP48" s="3" t="s">
        <v>86</v>
      </c>
      <c r="AQ48" s="3" t="s">
        <v>86</v>
      </c>
      <c r="AR48" s="3" t="s">
        <v>83</v>
      </c>
      <c r="AS48" s="3" t="s">
        <v>83</v>
      </c>
      <c r="AT48" s="3" t="s">
        <v>83</v>
      </c>
      <c r="AU48" s="3" t="s">
        <v>83</v>
      </c>
      <c r="AV48" s="8">
        <v>0</v>
      </c>
      <c r="AW48" s="8">
        <v>0</v>
      </c>
      <c r="AX48" s="8">
        <v>0.02</v>
      </c>
      <c r="AY48" s="8">
        <v>0.16</v>
      </c>
      <c r="AZ48" s="2"/>
    </row>
    <row r="49" spans="4:52" x14ac:dyDescent="0.2">
      <c r="D49" s="1" t="s">
        <v>1863</v>
      </c>
      <c r="E49" s="3" t="s">
        <v>76</v>
      </c>
      <c r="F49" s="3" t="s">
        <v>1864</v>
      </c>
      <c r="G49" s="3" t="s">
        <v>130</v>
      </c>
      <c r="H49" s="2"/>
      <c r="I49" s="2"/>
      <c r="J49" s="2"/>
      <c r="K49" s="3" t="s">
        <v>79</v>
      </c>
      <c r="L49" s="3" t="s">
        <v>80</v>
      </c>
      <c r="M49" s="6">
        <v>0.84513888888888899</v>
      </c>
      <c r="N49" s="3" t="s">
        <v>1865</v>
      </c>
      <c r="O49" s="2"/>
      <c r="P49" s="3" t="s">
        <v>1692</v>
      </c>
      <c r="Q49" s="3" t="s">
        <v>83</v>
      </c>
      <c r="R49" s="3" t="s">
        <v>434</v>
      </c>
      <c r="S49" s="3" t="s">
        <v>83</v>
      </c>
      <c r="T49" s="3" t="s">
        <v>179</v>
      </c>
      <c r="U49" s="3" t="s">
        <v>83</v>
      </c>
      <c r="V49" s="3" t="s">
        <v>1866</v>
      </c>
      <c r="W49" s="3" t="s">
        <v>86</v>
      </c>
      <c r="X49" s="3" t="s">
        <v>481</v>
      </c>
      <c r="Y49" s="3" t="s">
        <v>83</v>
      </c>
      <c r="Z49" s="3" t="s">
        <v>260</v>
      </c>
      <c r="AA49" s="3" t="s">
        <v>83</v>
      </c>
      <c r="AB49" s="3" t="s">
        <v>179</v>
      </c>
      <c r="AC49" s="3" t="s">
        <v>83</v>
      </c>
      <c r="AD49" s="3" t="s">
        <v>306</v>
      </c>
      <c r="AE49" s="3" t="s">
        <v>86</v>
      </c>
      <c r="AF49" s="3" t="s">
        <v>101</v>
      </c>
      <c r="AG49" s="3" t="s">
        <v>83</v>
      </c>
      <c r="AH49" s="3" t="s">
        <v>155</v>
      </c>
      <c r="AI49" s="3" t="s">
        <v>83</v>
      </c>
      <c r="AJ49" s="3" t="s">
        <v>83</v>
      </c>
      <c r="AK49" s="3" t="s">
        <v>83</v>
      </c>
      <c r="AL49" s="3" t="s">
        <v>83</v>
      </c>
      <c r="AM49" s="3" t="s">
        <v>83</v>
      </c>
      <c r="AN49" s="3" t="s">
        <v>83</v>
      </c>
      <c r="AO49" s="3" t="s">
        <v>83</v>
      </c>
      <c r="AP49" s="3" t="s">
        <v>86</v>
      </c>
      <c r="AQ49" s="3" t="s">
        <v>86</v>
      </c>
      <c r="AR49" s="3" t="s">
        <v>83</v>
      </c>
      <c r="AS49" s="3" t="s">
        <v>83</v>
      </c>
      <c r="AT49" s="3" t="s">
        <v>83</v>
      </c>
      <c r="AU49" s="3" t="s">
        <v>83</v>
      </c>
      <c r="AV49" s="8">
        <v>0</v>
      </c>
      <c r="AW49" s="8">
        <v>0</v>
      </c>
      <c r="AX49" s="8">
        <v>0.01</v>
      </c>
      <c r="AY49" s="8">
        <v>0.05</v>
      </c>
      <c r="AZ49" s="2"/>
    </row>
    <row r="50" spans="4:52" x14ac:dyDescent="0.2">
      <c r="D50" s="1" t="s">
        <v>1869</v>
      </c>
      <c r="E50" s="3" t="s">
        <v>76</v>
      </c>
      <c r="F50" s="3" t="s">
        <v>1870</v>
      </c>
      <c r="G50" s="3" t="s">
        <v>78</v>
      </c>
      <c r="H50" s="2"/>
      <c r="I50" s="2"/>
      <c r="J50" s="2"/>
      <c r="K50" s="3" t="s">
        <v>79</v>
      </c>
      <c r="L50" s="3" t="s">
        <v>80</v>
      </c>
      <c r="M50" s="6">
        <v>0.85416666666666663</v>
      </c>
      <c r="N50" s="3" t="s">
        <v>1871</v>
      </c>
      <c r="O50" s="2"/>
      <c r="P50" s="3" t="s">
        <v>1498</v>
      </c>
      <c r="Q50" s="3" t="s">
        <v>83</v>
      </c>
      <c r="R50" s="3" t="s">
        <v>859</v>
      </c>
      <c r="S50" s="3" t="s">
        <v>83</v>
      </c>
      <c r="T50" s="3" t="s">
        <v>133</v>
      </c>
      <c r="U50" s="3" t="s">
        <v>83</v>
      </c>
      <c r="V50" s="3" t="s">
        <v>1872</v>
      </c>
      <c r="W50" s="3" t="s">
        <v>86</v>
      </c>
      <c r="X50" s="3" t="s">
        <v>1873</v>
      </c>
      <c r="Y50" s="3" t="s">
        <v>83</v>
      </c>
      <c r="Z50" s="3" t="s">
        <v>1874</v>
      </c>
      <c r="AA50" s="3" t="s">
        <v>83</v>
      </c>
      <c r="AB50" s="3" t="s">
        <v>121</v>
      </c>
      <c r="AC50" s="3" t="s">
        <v>83</v>
      </c>
      <c r="AD50" s="3" t="s">
        <v>86</v>
      </c>
      <c r="AE50" s="3" t="s">
        <v>86</v>
      </c>
      <c r="AF50" s="3" t="s">
        <v>290</v>
      </c>
      <c r="AG50" s="3" t="s">
        <v>83</v>
      </c>
      <c r="AH50" s="3" t="s">
        <v>572</v>
      </c>
      <c r="AI50" s="3" t="s">
        <v>83</v>
      </c>
      <c r="AJ50" s="3" t="s">
        <v>83</v>
      </c>
      <c r="AK50" s="3" t="s">
        <v>83</v>
      </c>
      <c r="AL50" s="3" t="s">
        <v>83</v>
      </c>
      <c r="AM50" s="3" t="s">
        <v>83</v>
      </c>
      <c r="AN50" s="3" t="s">
        <v>83</v>
      </c>
      <c r="AO50" s="3" t="s">
        <v>83</v>
      </c>
      <c r="AP50" s="3" t="s">
        <v>86</v>
      </c>
      <c r="AQ50" s="3" t="s">
        <v>86</v>
      </c>
      <c r="AR50" s="3" t="s">
        <v>83</v>
      </c>
      <c r="AS50" s="3" t="s">
        <v>83</v>
      </c>
      <c r="AT50" s="3" t="s">
        <v>83</v>
      </c>
      <c r="AU50" s="3" t="s">
        <v>83</v>
      </c>
      <c r="AV50" s="8">
        <v>0.02</v>
      </c>
      <c r="AW50" s="8">
        <v>0.02</v>
      </c>
      <c r="AX50" s="8">
        <v>0.04</v>
      </c>
      <c r="AY50" s="8">
        <v>0.2</v>
      </c>
      <c r="AZ50" s="2"/>
    </row>
    <row r="51" spans="4:52" x14ac:dyDescent="0.2">
      <c r="D51" s="1" t="s">
        <v>535</v>
      </c>
      <c r="E51" s="3" t="s">
        <v>76</v>
      </c>
      <c r="F51" s="3" t="s">
        <v>536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0.8222222222222223</v>
      </c>
      <c r="N51" s="3" t="s">
        <v>1876</v>
      </c>
      <c r="O51" s="2"/>
      <c r="P51" s="3" t="s">
        <v>925</v>
      </c>
      <c r="Q51" s="3" t="s">
        <v>83</v>
      </c>
      <c r="R51" s="3" t="s">
        <v>516</v>
      </c>
      <c r="S51" s="3" t="s">
        <v>83</v>
      </c>
      <c r="T51" s="3" t="s">
        <v>186</v>
      </c>
      <c r="U51" s="3" t="s">
        <v>83</v>
      </c>
      <c r="V51" s="3">
        <f>-(0.05 %)</f>
        <v>-5.0000000000000001E-4</v>
      </c>
      <c r="W51" s="3" t="s">
        <v>86</v>
      </c>
      <c r="X51" s="3" t="s">
        <v>1388</v>
      </c>
      <c r="Y51" s="3" t="s">
        <v>83</v>
      </c>
      <c r="Z51" s="3" t="s">
        <v>138</v>
      </c>
      <c r="AA51" s="3" t="s">
        <v>83</v>
      </c>
      <c r="AB51" s="3" t="s">
        <v>186</v>
      </c>
      <c r="AC51" s="3" t="s">
        <v>83</v>
      </c>
      <c r="AD51" s="3">
        <f>-(0.05 %)</f>
        <v>-5.0000000000000001E-4</v>
      </c>
      <c r="AE51" s="3" t="s">
        <v>86</v>
      </c>
      <c r="AF51" s="3" t="s">
        <v>290</v>
      </c>
      <c r="AG51" s="3" t="s">
        <v>83</v>
      </c>
      <c r="AH51" s="3" t="s">
        <v>1334</v>
      </c>
      <c r="AI51" s="3" t="s">
        <v>83</v>
      </c>
      <c r="AJ51" s="3" t="s">
        <v>879</v>
      </c>
      <c r="AK51" s="3" t="s">
        <v>879</v>
      </c>
      <c r="AL51" s="3" t="s">
        <v>327</v>
      </c>
      <c r="AM51" s="3" t="s">
        <v>327</v>
      </c>
      <c r="AN51" s="3" t="s">
        <v>179</v>
      </c>
      <c r="AO51" s="3" t="s">
        <v>179</v>
      </c>
      <c r="AP51" s="3" t="s">
        <v>86</v>
      </c>
      <c r="AQ51" s="3" t="s">
        <v>86</v>
      </c>
      <c r="AR51" s="3" t="s">
        <v>83</v>
      </c>
      <c r="AS51" s="3" t="s">
        <v>83</v>
      </c>
      <c r="AT51" s="3" t="s">
        <v>393</v>
      </c>
      <c r="AU51" s="3" t="s">
        <v>393</v>
      </c>
      <c r="AV51" s="8">
        <v>0.02</v>
      </c>
      <c r="AW51" s="8">
        <v>0.03</v>
      </c>
      <c r="AX51" s="8">
        <v>0.06</v>
      </c>
      <c r="AY51" s="8">
        <v>0.41</v>
      </c>
      <c r="AZ51" s="2"/>
    </row>
  </sheetData>
  <mergeCells count="1">
    <mergeCell ref="A3:B3"/>
  </mergeCells>
  <conditionalFormatting sqref="D1:D1048576">
    <cfRule type="duplicateValues" dxfId="20" priority="1"/>
  </conditionalFormatting>
  <hyperlinks>
    <hyperlink ref="F2" r:id="rId1" display="mailto:nicole@genorthix.com" xr:uid="{9DF40F5E-48FD-354B-9652-3F1D49CCF873}"/>
    <hyperlink ref="D17" r:id="rId2" display="mailto:long12short4@gmail.com" xr:uid="{F0D19A80-AB6A-AB4E-A822-EE9C7F1179F0}"/>
    <hyperlink ref="N17" r:id="rId3" display="mailto:long12short4@gmail.com" xr:uid="{18E12E8C-6E62-F14A-9482-CA2D5223D79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F4BD-F657-4F47-B7FC-75E129F9A33D}">
  <dimension ref="A1:AZ82"/>
  <sheetViews>
    <sheetView workbookViewId="0">
      <selection activeCell="F1" sqref="F1:F1048576"/>
    </sheetView>
  </sheetViews>
  <sheetFormatPr baseColWidth="10" defaultRowHeight="16" x14ac:dyDescent="0.2"/>
  <cols>
    <col min="4" max="4" width="29.33203125" bestFit="1" customWidth="1"/>
    <col min="5" max="5" width="32.16406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1.332031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82.8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44335.763194444444</v>
      </c>
      <c r="J2" s="6">
        <v>0.86875000000000002</v>
      </c>
      <c r="K2" s="7">
        <v>0.10556712962962962</v>
      </c>
      <c r="L2" s="3">
        <v>110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2198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2197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78</v>
      </c>
      <c r="D5" s="1" t="s">
        <v>21</v>
      </c>
      <c r="E5" s="3" t="s">
        <v>272</v>
      </c>
      <c r="F5" s="3" t="s">
        <v>273</v>
      </c>
      <c r="G5" s="3" t="s">
        <v>89</v>
      </c>
      <c r="H5" s="3" t="s">
        <v>274</v>
      </c>
      <c r="I5" s="3" t="s">
        <v>275</v>
      </c>
      <c r="J5" s="2"/>
      <c r="K5" s="3" t="s">
        <v>276</v>
      </c>
      <c r="L5" s="3" t="s">
        <v>80</v>
      </c>
      <c r="M5" s="6">
        <v>0.7631944444444444</v>
      </c>
      <c r="N5" s="3" t="s">
        <v>1881</v>
      </c>
      <c r="O5" s="3" t="s">
        <v>278</v>
      </c>
      <c r="P5" s="3" t="s">
        <v>728</v>
      </c>
      <c r="Q5" s="3" t="s">
        <v>1406</v>
      </c>
      <c r="R5" s="3" t="s">
        <v>263</v>
      </c>
      <c r="S5" s="3" t="s">
        <v>185</v>
      </c>
      <c r="T5" s="3" t="s">
        <v>133</v>
      </c>
      <c r="U5" s="3" t="s">
        <v>179</v>
      </c>
      <c r="V5" s="3">
        <f>-(0.27 %)</f>
        <v>-2.7000000000000001E-3</v>
      </c>
      <c r="W5" s="3" t="s">
        <v>1882</v>
      </c>
      <c r="X5" s="3" t="s">
        <v>1883</v>
      </c>
      <c r="Y5" s="3" t="s">
        <v>83</v>
      </c>
      <c r="Z5" s="3" t="s">
        <v>178</v>
      </c>
      <c r="AA5" s="3" t="s">
        <v>83</v>
      </c>
      <c r="AB5" s="3" t="s">
        <v>133</v>
      </c>
      <c r="AC5" s="3" t="s">
        <v>83</v>
      </c>
      <c r="AD5" s="3">
        <f>-(0.13 %)</f>
        <v>-1.2999999999999999E-3</v>
      </c>
      <c r="AE5" s="3" t="s">
        <v>86</v>
      </c>
      <c r="AF5" s="3" t="s">
        <v>101</v>
      </c>
      <c r="AG5" s="3" t="s">
        <v>83</v>
      </c>
      <c r="AH5" s="3" t="s">
        <v>1583</v>
      </c>
      <c r="AI5" s="3" t="s">
        <v>83</v>
      </c>
      <c r="AJ5" s="3" t="s">
        <v>1062</v>
      </c>
      <c r="AK5" s="3" t="s">
        <v>1062</v>
      </c>
      <c r="AL5" s="3" t="s">
        <v>144</v>
      </c>
      <c r="AM5" s="3" t="s">
        <v>144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83</v>
      </c>
      <c r="AS5" s="3" t="s">
        <v>83</v>
      </c>
      <c r="AT5" s="3" t="s">
        <v>313</v>
      </c>
      <c r="AU5" s="3" t="s">
        <v>313</v>
      </c>
      <c r="AV5" s="8">
        <v>0.06</v>
      </c>
      <c r="AW5" s="8">
        <v>0.08</v>
      </c>
      <c r="AX5" s="8">
        <v>0.1</v>
      </c>
      <c r="AY5" s="8">
        <v>0.34</v>
      </c>
      <c r="AZ5" s="2"/>
    </row>
    <row r="6" spans="1:52" x14ac:dyDescent="0.2">
      <c r="D6" s="1" t="s">
        <v>1707</v>
      </c>
      <c r="E6" s="3" t="s">
        <v>705</v>
      </c>
      <c r="F6" s="3" t="s">
        <v>273</v>
      </c>
      <c r="G6" s="3" t="s">
        <v>89</v>
      </c>
      <c r="H6" s="3" t="s">
        <v>706</v>
      </c>
      <c r="I6" s="3" t="s">
        <v>1393</v>
      </c>
      <c r="J6" s="2"/>
      <c r="K6" s="3" t="s">
        <v>276</v>
      </c>
      <c r="L6" s="3" t="s">
        <v>80</v>
      </c>
      <c r="M6" s="6">
        <v>0.76388888888888884</v>
      </c>
      <c r="N6" s="3" t="s">
        <v>1884</v>
      </c>
      <c r="O6" s="3" t="s">
        <v>1709</v>
      </c>
      <c r="P6" s="3" t="s">
        <v>1385</v>
      </c>
      <c r="Q6" s="3" t="s">
        <v>83</v>
      </c>
      <c r="R6" s="3" t="s">
        <v>178</v>
      </c>
      <c r="S6" s="3" t="s">
        <v>83</v>
      </c>
      <c r="T6" s="3" t="s">
        <v>357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83</v>
      </c>
      <c r="Z6" s="3" t="s">
        <v>83</v>
      </c>
      <c r="AA6" s="3" t="s">
        <v>83</v>
      </c>
      <c r="AB6" s="3" t="s">
        <v>83</v>
      </c>
      <c r="AC6" s="3" t="s">
        <v>83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</v>
      </c>
      <c r="AY6" s="8">
        <v>0</v>
      </c>
      <c r="AZ6" s="2"/>
    </row>
    <row r="7" spans="1:52" x14ac:dyDescent="0.2">
      <c r="D7" s="1" t="s">
        <v>1265</v>
      </c>
      <c r="E7" s="3" t="s">
        <v>76</v>
      </c>
      <c r="F7" s="3" t="s">
        <v>1277</v>
      </c>
      <c r="G7" s="3" t="s">
        <v>468</v>
      </c>
      <c r="H7" s="2"/>
      <c r="I7" s="2"/>
      <c r="J7" s="2"/>
      <c r="K7" s="3" t="s">
        <v>1033</v>
      </c>
      <c r="L7" s="3" t="s">
        <v>161</v>
      </c>
      <c r="M7" s="6">
        <v>0.76388888888888884</v>
      </c>
      <c r="N7" s="3" t="s">
        <v>1885</v>
      </c>
      <c r="O7" s="2"/>
      <c r="P7" s="3" t="s">
        <v>191</v>
      </c>
      <c r="Q7" s="3" t="s">
        <v>83</v>
      </c>
      <c r="R7" s="3" t="s">
        <v>121</v>
      </c>
      <c r="S7" s="3" t="s">
        <v>83</v>
      </c>
      <c r="T7" s="3" t="s">
        <v>186</v>
      </c>
      <c r="U7" s="3" t="s">
        <v>83</v>
      </c>
      <c r="V7" s="3" t="s">
        <v>86</v>
      </c>
      <c r="W7" s="3" t="s">
        <v>86</v>
      </c>
      <c r="X7" s="3" t="s">
        <v>157</v>
      </c>
      <c r="Y7" s="3" t="s">
        <v>83</v>
      </c>
      <c r="Z7" s="3" t="s">
        <v>121</v>
      </c>
      <c r="AA7" s="3" t="s">
        <v>83</v>
      </c>
      <c r="AB7" s="3" t="s">
        <v>179</v>
      </c>
      <c r="AC7" s="3" t="s">
        <v>83</v>
      </c>
      <c r="AD7" s="3" t="s">
        <v>86</v>
      </c>
      <c r="AE7" s="3" t="s">
        <v>86</v>
      </c>
      <c r="AF7" s="3" t="s">
        <v>83</v>
      </c>
      <c r="AG7" s="3" t="s">
        <v>83</v>
      </c>
      <c r="AH7" s="3" t="s">
        <v>83</v>
      </c>
      <c r="AI7" s="3" t="s">
        <v>83</v>
      </c>
      <c r="AJ7" s="3" t="s">
        <v>1658</v>
      </c>
      <c r="AK7" s="3" t="s">
        <v>1658</v>
      </c>
      <c r="AL7" s="3" t="s">
        <v>112</v>
      </c>
      <c r="AM7" s="3" t="s">
        <v>112</v>
      </c>
      <c r="AN7" s="3" t="s">
        <v>179</v>
      </c>
      <c r="AO7" s="3" t="s">
        <v>179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</v>
      </c>
      <c r="AW7" s="8">
        <v>0</v>
      </c>
      <c r="AX7" s="8">
        <v>0</v>
      </c>
      <c r="AY7" s="8">
        <v>0</v>
      </c>
      <c r="AZ7" s="2"/>
    </row>
    <row r="8" spans="1:52" x14ac:dyDescent="0.2">
      <c r="D8" s="1" t="s">
        <v>1886</v>
      </c>
      <c r="E8" s="3" t="s">
        <v>76</v>
      </c>
      <c r="F8" s="3" t="s">
        <v>1887</v>
      </c>
      <c r="G8" s="3" t="s">
        <v>130</v>
      </c>
      <c r="H8" s="2"/>
      <c r="I8" s="2"/>
      <c r="J8" s="2"/>
      <c r="K8" s="3" t="s">
        <v>79</v>
      </c>
      <c r="L8" s="3" t="s">
        <v>80</v>
      </c>
      <c r="M8" s="6">
        <v>0.76874999999999993</v>
      </c>
      <c r="N8" s="3" t="s">
        <v>1888</v>
      </c>
      <c r="O8" s="2"/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86</v>
      </c>
      <c r="W8" s="3" t="s">
        <v>86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86</v>
      </c>
      <c r="AE8" s="3" t="s">
        <v>86</v>
      </c>
      <c r="AF8" s="3" t="s">
        <v>83</v>
      </c>
      <c r="AG8" s="3" t="s">
        <v>83</v>
      </c>
      <c r="AH8" s="3" t="s">
        <v>83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0</v>
      </c>
      <c r="AW8" s="8">
        <v>0</v>
      </c>
      <c r="AX8" s="8">
        <v>0.01</v>
      </c>
      <c r="AY8" s="8">
        <v>0.17</v>
      </c>
      <c r="AZ8" s="2"/>
    </row>
    <row r="9" spans="1:52" x14ac:dyDescent="0.2">
      <c r="D9" s="1" t="s">
        <v>657</v>
      </c>
      <c r="E9" s="3" t="s">
        <v>76</v>
      </c>
      <c r="F9" s="3" t="s">
        <v>658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0.7895833333333333</v>
      </c>
      <c r="N9" s="3" t="s">
        <v>1889</v>
      </c>
      <c r="O9" s="2"/>
      <c r="P9" s="3" t="s">
        <v>451</v>
      </c>
      <c r="Q9" s="3" t="s">
        <v>1347</v>
      </c>
      <c r="R9" s="3" t="s">
        <v>178</v>
      </c>
      <c r="S9" s="3" t="s">
        <v>440</v>
      </c>
      <c r="T9" s="3" t="s">
        <v>186</v>
      </c>
      <c r="U9" s="3" t="s">
        <v>121</v>
      </c>
      <c r="V9" s="3" t="s">
        <v>1890</v>
      </c>
      <c r="W9" s="3">
        <f>-(0.17 %)</f>
        <v>-1.7000000000000001E-3</v>
      </c>
      <c r="X9" s="3" t="s">
        <v>1891</v>
      </c>
      <c r="Y9" s="3" t="s">
        <v>1325</v>
      </c>
      <c r="Z9" s="3" t="s">
        <v>178</v>
      </c>
      <c r="AA9" s="3" t="s">
        <v>896</v>
      </c>
      <c r="AB9" s="3" t="s">
        <v>179</v>
      </c>
      <c r="AC9" s="3" t="s">
        <v>529</v>
      </c>
      <c r="AD9" s="3" t="s">
        <v>1892</v>
      </c>
      <c r="AE9" s="3" t="s">
        <v>1893</v>
      </c>
      <c r="AF9" s="3" t="s">
        <v>101</v>
      </c>
      <c r="AG9" s="3" t="s">
        <v>117</v>
      </c>
      <c r="AH9" s="3" t="s">
        <v>118</v>
      </c>
      <c r="AI9" s="3" t="s">
        <v>393</v>
      </c>
      <c r="AJ9" s="3" t="s">
        <v>1183</v>
      </c>
      <c r="AK9" s="3" t="s">
        <v>1183</v>
      </c>
      <c r="AL9" s="3" t="s">
        <v>896</v>
      </c>
      <c r="AM9" s="3" t="s">
        <v>896</v>
      </c>
      <c r="AN9" s="3" t="s">
        <v>179</v>
      </c>
      <c r="AO9" s="3" t="s">
        <v>179</v>
      </c>
      <c r="AP9" s="3" t="s">
        <v>86</v>
      </c>
      <c r="AQ9" s="3" t="s">
        <v>86</v>
      </c>
      <c r="AR9" s="3" t="s">
        <v>83</v>
      </c>
      <c r="AS9" s="3" t="s">
        <v>83</v>
      </c>
      <c r="AT9" s="3" t="s">
        <v>156</v>
      </c>
      <c r="AU9" s="3" t="s">
        <v>156</v>
      </c>
      <c r="AV9" s="8">
        <v>7.0000000000000007E-2</v>
      </c>
      <c r="AW9" s="8">
        <v>0.1</v>
      </c>
      <c r="AX9" s="8">
        <v>0.14000000000000001</v>
      </c>
      <c r="AY9" s="8">
        <v>0.37</v>
      </c>
      <c r="AZ9" s="2"/>
    </row>
    <row r="10" spans="1:52" x14ac:dyDescent="0.2">
      <c r="D10" s="1" t="s">
        <v>1894</v>
      </c>
      <c r="E10" s="3" t="s">
        <v>76</v>
      </c>
      <c r="F10" s="3" t="s">
        <v>444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0.79305555555555562</v>
      </c>
      <c r="N10" s="3" t="s">
        <v>1895</v>
      </c>
      <c r="O10" s="2"/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86</v>
      </c>
      <c r="W10" s="3" t="s">
        <v>86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86</v>
      </c>
      <c r="AE10" s="3" t="s">
        <v>86</v>
      </c>
      <c r="AF10" s="3" t="s">
        <v>83</v>
      </c>
      <c r="AG10" s="3" t="s">
        <v>83</v>
      </c>
      <c r="AH10" s="3" t="s">
        <v>83</v>
      </c>
      <c r="AI10" s="3" t="s">
        <v>83</v>
      </c>
      <c r="AJ10" s="3" t="s">
        <v>1896</v>
      </c>
      <c r="AK10" s="3" t="s">
        <v>1896</v>
      </c>
      <c r="AL10" s="3" t="s">
        <v>1133</v>
      </c>
      <c r="AM10" s="3" t="s">
        <v>1133</v>
      </c>
      <c r="AN10" s="3" t="s">
        <v>260</v>
      </c>
      <c r="AO10" s="3" t="s">
        <v>260</v>
      </c>
      <c r="AP10" s="3" t="s">
        <v>86</v>
      </c>
      <c r="AQ10" s="3" t="s">
        <v>86</v>
      </c>
      <c r="AR10" s="3" t="s">
        <v>83</v>
      </c>
      <c r="AS10" s="3" t="s">
        <v>83</v>
      </c>
      <c r="AT10" s="3" t="s">
        <v>83</v>
      </c>
      <c r="AU10" s="3" t="s">
        <v>83</v>
      </c>
      <c r="AV10" s="8">
        <v>0.03</v>
      </c>
      <c r="AW10" s="8">
        <v>0.05</v>
      </c>
      <c r="AX10" s="8">
        <v>0.09</v>
      </c>
      <c r="AY10" s="8">
        <v>0.55000000000000004</v>
      </c>
      <c r="AZ10" s="2"/>
    </row>
    <row r="11" spans="1:52" x14ac:dyDescent="0.2">
      <c r="D11" s="1" t="s">
        <v>960</v>
      </c>
      <c r="E11" s="3" t="s">
        <v>76</v>
      </c>
      <c r="F11" s="3" t="s">
        <v>961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0.7993055555555556</v>
      </c>
      <c r="N11" s="3" t="s">
        <v>1898</v>
      </c>
      <c r="O11" s="2"/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86</v>
      </c>
      <c r="W11" s="3" t="s">
        <v>86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86</v>
      </c>
      <c r="AE11" s="3" t="s">
        <v>86</v>
      </c>
      <c r="AF11" s="3" t="s">
        <v>83</v>
      </c>
      <c r="AG11" s="3" t="s">
        <v>83</v>
      </c>
      <c r="AH11" s="3" t="s">
        <v>83</v>
      </c>
      <c r="AI11" s="3" t="s">
        <v>83</v>
      </c>
      <c r="AJ11" s="3" t="s">
        <v>1899</v>
      </c>
      <c r="AK11" s="3" t="s">
        <v>1899</v>
      </c>
      <c r="AL11" s="3" t="s">
        <v>263</v>
      </c>
      <c r="AM11" s="3" t="s">
        <v>263</v>
      </c>
      <c r="AN11" s="3" t="s">
        <v>115</v>
      </c>
      <c r="AO11" s="3" t="s">
        <v>115</v>
      </c>
      <c r="AP11" s="3" t="s">
        <v>86</v>
      </c>
      <c r="AQ11" s="3" t="s">
        <v>86</v>
      </c>
      <c r="AR11" s="3" t="s">
        <v>264</v>
      </c>
      <c r="AS11" s="3" t="s">
        <v>264</v>
      </c>
      <c r="AT11" s="3" t="s">
        <v>519</v>
      </c>
      <c r="AU11" s="3" t="s">
        <v>519</v>
      </c>
      <c r="AV11" s="8">
        <v>0</v>
      </c>
      <c r="AW11" s="8">
        <v>0</v>
      </c>
      <c r="AX11" s="8">
        <v>0</v>
      </c>
      <c r="AY11" s="8">
        <v>0</v>
      </c>
      <c r="AZ11" s="2"/>
    </row>
    <row r="12" spans="1:52" x14ac:dyDescent="0.2">
      <c r="D12" s="1" t="s">
        <v>1743</v>
      </c>
      <c r="E12" s="3" t="s">
        <v>76</v>
      </c>
      <c r="F12" s="3" t="s">
        <v>1744</v>
      </c>
      <c r="G12" s="3" t="s">
        <v>130</v>
      </c>
      <c r="H12" s="2"/>
      <c r="I12" s="2"/>
      <c r="J12" s="2"/>
      <c r="K12" s="3" t="s">
        <v>79</v>
      </c>
      <c r="L12" s="3" t="s">
        <v>161</v>
      </c>
      <c r="M12" s="6">
        <v>0.80069444444444438</v>
      </c>
      <c r="N12" s="3" t="s">
        <v>1901</v>
      </c>
      <c r="O12" s="2"/>
      <c r="P12" s="3" t="s">
        <v>524</v>
      </c>
      <c r="Q12" s="3" t="s">
        <v>83</v>
      </c>
      <c r="R12" s="3" t="s">
        <v>836</v>
      </c>
      <c r="S12" s="3" t="s">
        <v>83</v>
      </c>
      <c r="T12" s="3" t="s">
        <v>115</v>
      </c>
      <c r="U12" s="3" t="s">
        <v>83</v>
      </c>
      <c r="V12" s="3" t="s">
        <v>1902</v>
      </c>
      <c r="W12" s="3" t="s">
        <v>86</v>
      </c>
      <c r="X12" s="3" t="s">
        <v>1903</v>
      </c>
      <c r="Y12" s="3" t="s">
        <v>83</v>
      </c>
      <c r="Z12" s="3" t="s">
        <v>761</v>
      </c>
      <c r="AA12" s="3" t="s">
        <v>83</v>
      </c>
      <c r="AB12" s="3" t="s">
        <v>179</v>
      </c>
      <c r="AC12" s="3" t="s">
        <v>83</v>
      </c>
      <c r="AD12" s="3" t="s">
        <v>1849</v>
      </c>
      <c r="AE12" s="3" t="s">
        <v>86</v>
      </c>
      <c r="AF12" s="3" t="s">
        <v>290</v>
      </c>
      <c r="AG12" s="3" t="s">
        <v>83</v>
      </c>
      <c r="AH12" s="3" t="s">
        <v>778</v>
      </c>
      <c r="AI12" s="3" t="s">
        <v>83</v>
      </c>
      <c r="AJ12" s="3" t="s">
        <v>1183</v>
      </c>
      <c r="AK12" s="3" t="s">
        <v>1183</v>
      </c>
      <c r="AL12" s="3" t="s">
        <v>1904</v>
      </c>
      <c r="AM12" s="3" t="s">
        <v>1904</v>
      </c>
      <c r="AN12" s="3" t="s">
        <v>179</v>
      </c>
      <c r="AO12" s="3" t="s">
        <v>179</v>
      </c>
      <c r="AP12" s="3" t="s">
        <v>86</v>
      </c>
      <c r="AQ12" s="3" t="s">
        <v>86</v>
      </c>
      <c r="AR12" s="3" t="s">
        <v>83</v>
      </c>
      <c r="AS12" s="3" t="s">
        <v>83</v>
      </c>
      <c r="AT12" s="3" t="s">
        <v>183</v>
      </c>
      <c r="AU12" s="3" t="s">
        <v>183</v>
      </c>
      <c r="AV12" s="8">
        <v>0.02</v>
      </c>
      <c r="AW12" s="8">
        <v>0.04</v>
      </c>
      <c r="AX12" s="8">
        <v>7.0000000000000007E-2</v>
      </c>
      <c r="AY12" s="8">
        <v>0.28999999999999998</v>
      </c>
      <c r="AZ12" s="2"/>
    </row>
    <row r="13" spans="1:52" x14ac:dyDescent="0.2">
      <c r="D13" s="1" t="s">
        <v>1906</v>
      </c>
      <c r="E13" s="3" t="s">
        <v>76</v>
      </c>
      <c r="F13" s="3" t="s">
        <v>1907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0.80208333333333337</v>
      </c>
      <c r="N13" s="3" t="s">
        <v>1908</v>
      </c>
      <c r="O13" s="2"/>
      <c r="P13" s="3" t="s">
        <v>1183</v>
      </c>
      <c r="Q13" s="3" t="s">
        <v>83</v>
      </c>
      <c r="R13" s="3" t="s">
        <v>630</v>
      </c>
      <c r="S13" s="3" t="s">
        <v>83</v>
      </c>
      <c r="T13" s="3" t="s">
        <v>186</v>
      </c>
      <c r="U13" s="3" t="s">
        <v>83</v>
      </c>
      <c r="V13" s="3">
        <f>-(0.23 %)</f>
        <v>-2.3E-3</v>
      </c>
      <c r="W13" s="3" t="s">
        <v>86</v>
      </c>
      <c r="X13" s="3" t="s">
        <v>1909</v>
      </c>
      <c r="Y13" s="3" t="s">
        <v>83</v>
      </c>
      <c r="Z13" s="3" t="s">
        <v>630</v>
      </c>
      <c r="AA13" s="3" t="s">
        <v>83</v>
      </c>
      <c r="AB13" s="3" t="s">
        <v>186</v>
      </c>
      <c r="AC13" s="3" t="s">
        <v>83</v>
      </c>
      <c r="AD13" s="3">
        <f>-(0.77 %)</f>
        <v>-7.7000000000000002E-3</v>
      </c>
      <c r="AE13" s="3" t="s">
        <v>86</v>
      </c>
      <c r="AF13" s="3" t="s">
        <v>117</v>
      </c>
      <c r="AG13" s="3" t="s">
        <v>83</v>
      </c>
      <c r="AH13" s="3" t="s">
        <v>118</v>
      </c>
      <c r="AI13" s="3" t="s">
        <v>83</v>
      </c>
      <c r="AJ13" s="3" t="s">
        <v>346</v>
      </c>
      <c r="AK13" s="3" t="s">
        <v>346</v>
      </c>
      <c r="AL13" s="3" t="s">
        <v>630</v>
      </c>
      <c r="AM13" s="3" t="s">
        <v>630</v>
      </c>
      <c r="AN13" s="3" t="s">
        <v>179</v>
      </c>
      <c r="AO13" s="3" t="s">
        <v>179</v>
      </c>
      <c r="AP13" s="3" t="s">
        <v>86</v>
      </c>
      <c r="AQ13" s="3" t="s">
        <v>86</v>
      </c>
      <c r="AR13" s="3" t="s">
        <v>83</v>
      </c>
      <c r="AS13" s="3" t="s">
        <v>83</v>
      </c>
      <c r="AT13" s="3" t="s">
        <v>183</v>
      </c>
      <c r="AU13" s="3" t="s">
        <v>183</v>
      </c>
      <c r="AV13" s="8">
        <v>0</v>
      </c>
      <c r="AW13" s="8">
        <v>0.01</v>
      </c>
      <c r="AX13" s="8">
        <v>0.03</v>
      </c>
      <c r="AY13" s="8">
        <v>0.43</v>
      </c>
      <c r="AZ13" s="2"/>
    </row>
    <row r="14" spans="1:52" x14ac:dyDescent="0.2">
      <c r="D14" s="1" t="s">
        <v>1910</v>
      </c>
      <c r="E14" s="3" t="s">
        <v>76</v>
      </c>
      <c r="F14" s="3" t="s">
        <v>1911</v>
      </c>
      <c r="G14" s="3" t="s">
        <v>89</v>
      </c>
      <c r="H14" s="2"/>
      <c r="I14" s="2"/>
      <c r="J14" s="2"/>
      <c r="K14" s="3" t="s">
        <v>79</v>
      </c>
      <c r="L14" s="3" t="s">
        <v>161</v>
      </c>
      <c r="M14" s="6">
        <v>0.8027777777777777</v>
      </c>
      <c r="N14" s="3" t="s">
        <v>1912</v>
      </c>
      <c r="O14" s="2"/>
      <c r="P14" s="3" t="s">
        <v>248</v>
      </c>
      <c r="Q14" s="3" t="s">
        <v>83</v>
      </c>
      <c r="R14" s="3" t="s">
        <v>331</v>
      </c>
      <c r="S14" s="3" t="s">
        <v>83</v>
      </c>
      <c r="T14" s="3" t="s">
        <v>186</v>
      </c>
      <c r="U14" s="3" t="s">
        <v>83</v>
      </c>
      <c r="V14" s="3" t="s">
        <v>1913</v>
      </c>
      <c r="W14" s="3" t="s">
        <v>86</v>
      </c>
      <c r="X14" s="3" t="s">
        <v>1000</v>
      </c>
      <c r="Y14" s="3" t="s">
        <v>83</v>
      </c>
      <c r="Z14" s="3" t="s">
        <v>494</v>
      </c>
      <c r="AA14" s="3" t="s">
        <v>83</v>
      </c>
      <c r="AB14" s="3" t="s">
        <v>179</v>
      </c>
      <c r="AC14" s="3" t="s">
        <v>83</v>
      </c>
      <c r="AD14" s="3" t="s">
        <v>1914</v>
      </c>
      <c r="AE14" s="3" t="s">
        <v>86</v>
      </c>
      <c r="AF14" s="3" t="s">
        <v>101</v>
      </c>
      <c r="AG14" s="3" t="s">
        <v>83</v>
      </c>
      <c r="AH14" s="3" t="s">
        <v>118</v>
      </c>
      <c r="AI14" s="3" t="s">
        <v>83</v>
      </c>
      <c r="AJ14" s="3" t="s">
        <v>451</v>
      </c>
      <c r="AK14" s="3" t="s">
        <v>451</v>
      </c>
      <c r="AL14" s="3" t="s">
        <v>331</v>
      </c>
      <c r="AM14" s="3" t="s">
        <v>331</v>
      </c>
      <c r="AN14" s="3" t="s">
        <v>179</v>
      </c>
      <c r="AO14" s="3" t="s">
        <v>179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183</v>
      </c>
      <c r="AU14" s="3" t="s">
        <v>183</v>
      </c>
      <c r="AV14" s="8">
        <v>0.13</v>
      </c>
      <c r="AW14" s="8">
        <v>0.18</v>
      </c>
      <c r="AX14" s="8">
        <v>0.25</v>
      </c>
      <c r="AY14" s="8">
        <v>0.4</v>
      </c>
      <c r="AZ14" s="2"/>
    </row>
    <row r="15" spans="1:52" x14ac:dyDescent="0.2">
      <c r="D15" s="1" t="s">
        <v>704</v>
      </c>
      <c r="E15" s="3" t="s">
        <v>705</v>
      </c>
      <c r="F15" s="3" t="s">
        <v>273</v>
      </c>
      <c r="G15" s="3" t="s">
        <v>89</v>
      </c>
      <c r="H15" s="2"/>
      <c r="I15" s="2"/>
      <c r="J15" s="3" t="s">
        <v>1915</v>
      </c>
      <c r="K15" s="3" t="s">
        <v>276</v>
      </c>
      <c r="L15" s="3" t="s">
        <v>80</v>
      </c>
      <c r="M15" s="6">
        <v>0.80347222222222225</v>
      </c>
      <c r="N15" s="3" t="s">
        <v>1916</v>
      </c>
      <c r="O15" s="3" t="s">
        <v>708</v>
      </c>
      <c r="P15" s="3" t="s">
        <v>541</v>
      </c>
      <c r="Q15" s="3" t="s">
        <v>352</v>
      </c>
      <c r="R15" s="3" t="s">
        <v>1035</v>
      </c>
      <c r="S15" s="3" t="s">
        <v>446</v>
      </c>
      <c r="T15" s="3" t="s">
        <v>327</v>
      </c>
      <c r="U15" s="3" t="s">
        <v>158</v>
      </c>
      <c r="V15" s="3" t="s">
        <v>1917</v>
      </c>
      <c r="W15" s="3" t="s">
        <v>86</v>
      </c>
      <c r="X15" s="3" t="s">
        <v>847</v>
      </c>
      <c r="Y15" s="3" t="s">
        <v>1918</v>
      </c>
      <c r="Z15" s="3" t="s">
        <v>440</v>
      </c>
      <c r="AA15" s="3" t="s">
        <v>605</v>
      </c>
      <c r="AB15" s="3" t="s">
        <v>135</v>
      </c>
      <c r="AC15" s="3" t="s">
        <v>392</v>
      </c>
      <c r="AD15" s="3" t="s">
        <v>1919</v>
      </c>
      <c r="AE15" s="3">
        <f>-(0.02 %)</f>
        <v>-2.0000000000000001E-4</v>
      </c>
      <c r="AF15" s="3" t="s">
        <v>117</v>
      </c>
      <c r="AG15" s="3" t="s">
        <v>1544</v>
      </c>
      <c r="AH15" s="3" t="s">
        <v>155</v>
      </c>
      <c r="AI15" s="3" t="s">
        <v>155</v>
      </c>
      <c r="AJ15" s="3" t="s">
        <v>97</v>
      </c>
      <c r="AK15" s="3" t="s">
        <v>97</v>
      </c>
      <c r="AL15" s="3" t="s">
        <v>387</v>
      </c>
      <c r="AM15" s="3" t="s">
        <v>387</v>
      </c>
      <c r="AN15" s="3" t="s">
        <v>420</v>
      </c>
      <c r="AO15" s="3" t="s">
        <v>420</v>
      </c>
      <c r="AP15" s="3" t="s">
        <v>86</v>
      </c>
      <c r="AQ15" s="3" t="s">
        <v>86</v>
      </c>
      <c r="AR15" s="3" t="s">
        <v>1920</v>
      </c>
      <c r="AS15" s="3" t="s">
        <v>1920</v>
      </c>
      <c r="AT15" s="3" t="s">
        <v>519</v>
      </c>
      <c r="AU15" s="3" t="s">
        <v>519</v>
      </c>
      <c r="AV15" s="8">
        <v>0.22</v>
      </c>
      <c r="AW15" s="8">
        <v>0.26</v>
      </c>
      <c r="AX15" s="8">
        <v>0.32</v>
      </c>
      <c r="AY15" s="8">
        <v>0.89</v>
      </c>
      <c r="AZ15" s="2"/>
    </row>
    <row r="16" spans="1:52" x14ac:dyDescent="0.2">
      <c r="D16" s="1" t="s">
        <v>1921</v>
      </c>
      <c r="E16" s="3" t="s">
        <v>76</v>
      </c>
      <c r="F16" s="3" t="s">
        <v>1922</v>
      </c>
      <c r="G16" s="3" t="s">
        <v>89</v>
      </c>
      <c r="H16" s="2"/>
      <c r="I16" s="2"/>
      <c r="J16" s="2"/>
      <c r="K16" s="3" t="s">
        <v>79</v>
      </c>
      <c r="L16" s="3" t="s">
        <v>161</v>
      </c>
      <c r="M16" s="6">
        <v>0.8041666666666667</v>
      </c>
      <c r="N16" s="3" t="s">
        <v>1923</v>
      </c>
      <c r="O16" s="2"/>
      <c r="P16" s="3" t="s">
        <v>438</v>
      </c>
      <c r="Q16" s="3" t="s">
        <v>83</v>
      </c>
      <c r="R16" s="3" t="s">
        <v>759</v>
      </c>
      <c r="S16" s="3" t="s">
        <v>83</v>
      </c>
      <c r="T16" s="3" t="s">
        <v>186</v>
      </c>
      <c r="U16" s="3" t="s">
        <v>83</v>
      </c>
      <c r="V16" s="3" t="s">
        <v>1924</v>
      </c>
      <c r="W16" s="3" t="s">
        <v>86</v>
      </c>
      <c r="X16" s="3" t="s">
        <v>1925</v>
      </c>
      <c r="Y16" s="3" t="s">
        <v>83</v>
      </c>
      <c r="Z16" s="3" t="s">
        <v>609</v>
      </c>
      <c r="AA16" s="3" t="s">
        <v>83</v>
      </c>
      <c r="AB16" s="3" t="s">
        <v>186</v>
      </c>
      <c r="AC16" s="3" t="s">
        <v>83</v>
      </c>
      <c r="AD16" s="3">
        <f>-(0.13 %)</f>
        <v>-1.2999999999999999E-3</v>
      </c>
      <c r="AE16" s="3" t="s">
        <v>86</v>
      </c>
      <c r="AF16" s="3" t="s">
        <v>101</v>
      </c>
      <c r="AG16" s="3" t="s">
        <v>83</v>
      </c>
      <c r="AH16" s="3" t="s">
        <v>118</v>
      </c>
      <c r="AI16" s="3" t="s">
        <v>83</v>
      </c>
      <c r="AJ16" s="3" t="s">
        <v>634</v>
      </c>
      <c r="AK16" s="3" t="s">
        <v>634</v>
      </c>
      <c r="AL16" s="3" t="s">
        <v>759</v>
      </c>
      <c r="AM16" s="3" t="s">
        <v>759</v>
      </c>
      <c r="AN16" s="3" t="s">
        <v>186</v>
      </c>
      <c r="AO16" s="3" t="s">
        <v>186</v>
      </c>
      <c r="AP16" s="3" t="s">
        <v>86</v>
      </c>
      <c r="AQ16" s="3" t="s">
        <v>86</v>
      </c>
      <c r="AR16" s="3" t="s">
        <v>83</v>
      </c>
      <c r="AS16" s="3" t="s">
        <v>83</v>
      </c>
      <c r="AT16" s="3" t="s">
        <v>183</v>
      </c>
      <c r="AU16" s="3" t="s">
        <v>183</v>
      </c>
      <c r="AV16" s="8">
        <v>0.03</v>
      </c>
      <c r="AW16" s="8">
        <v>0.04</v>
      </c>
      <c r="AX16" s="8">
        <v>7.0000000000000007E-2</v>
      </c>
      <c r="AY16" s="8">
        <v>0.2</v>
      </c>
      <c r="AZ16" s="2"/>
    </row>
    <row r="17" spans="4:52" x14ac:dyDescent="0.2">
      <c r="D17" s="1" t="s">
        <v>1926</v>
      </c>
      <c r="E17" s="3" t="s">
        <v>76</v>
      </c>
      <c r="F17" s="3" t="s">
        <v>1927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0.8041666666666667</v>
      </c>
      <c r="N17" s="3" t="s">
        <v>1928</v>
      </c>
      <c r="O17" s="2"/>
      <c r="P17" s="3" t="s">
        <v>524</v>
      </c>
      <c r="Q17" s="3" t="s">
        <v>408</v>
      </c>
      <c r="R17" s="3" t="s">
        <v>178</v>
      </c>
      <c r="S17" s="3" t="s">
        <v>896</v>
      </c>
      <c r="T17" s="3" t="s">
        <v>186</v>
      </c>
      <c r="U17" s="3" t="s">
        <v>121</v>
      </c>
      <c r="V17" s="3">
        <f>-(0.45 %)</f>
        <v>-4.5000000000000005E-3</v>
      </c>
      <c r="W17" s="3" t="s">
        <v>86</v>
      </c>
      <c r="X17" s="3" t="s">
        <v>1929</v>
      </c>
      <c r="Y17" s="3" t="s">
        <v>83</v>
      </c>
      <c r="Z17" s="3" t="s">
        <v>178</v>
      </c>
      <c r="AA17" s="3" t="s">
        <v>83</v>
      </c>
      <c r="AB17" s="3" t="s">
        <v>179</v>
      </c>
      <c r="AC17" s="3" t="s">
        <v>83</v>
      </c>
      <c r="AD17" s="3" t="s">
        <v>1859</v>
      </c>
      <c r="AE17" s="3" t="s">
        <v>86</v>
      </c>
      <c r="AF17" s="3" t="s">
        <v>101</v>
      </c>
      <c r="AG17" s="3" t="s">
        <v>83</v>
      </c>
      <c r="AH17" s="3" t="s">
        <v>1583</v>
      </c>
      <c r="AI17" s="3" t="s">
        <v>83</v>
      </c>
      <c r="AJ17" s="3" t="s">
        <v>363</v>
      </c>
      <c r="AK17" s="3" t="s">
        <v>363</v>
      </c>
      <c r="AL17" s="3" t="s">
        <v>178</v>
      </c>
      <c r="AM17" s="3" t="s">
        <v>178</v>
      </c>
      <c r="AN17" s="3" t="s">
        <v>194</v>
      </c>
      <c r="AO17" s="3" t="s">
        <v>194</v>
      </c>
      <c r="AP17" s="3" t="s">
        <v>86</v>
      </c>
      <c r="AQ17" s="3" t="s">
        <v>86</v>
      </c>
      <c r="AR17" s="3" t="s">
        <v>83</v>
      </c>
      <c r="AS17" s="3" t="s">
        <v>83</v>
      </c>
      <c r="AT17" s="3" t="s">
        <v>407</v>
      </c>
      <c r="AU17" s="3" t="s">
        <v>407</v>
      </c>
      <c r="AV17" s="8">
        <v>0.04</v>
      </c>
      <c r="AW17" s="8">
        <v>0.05</v>
      </c>
      <c r="AX17" s="8">
        <v>0.09</v>
      </c>
      <c r="AY17" s="8">
        <v>0.5</v>
      </c>
      <c r="AZ17" s="2"/>
    </row>
    <row r="18" spans="4:52" x14ac:dyDescent="0.2">
      <c r="D18" s="1" t="s">
        <v>1930</v>
      </c>
      <c r="E18" s="3" t="s">
        <v>76</v>
      </c>
      <c r="F18" s="3" t="s">
        <v>1931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0.80555555555555547</v>
      </c>
      <c r="N18" s="3" t="s">
        <v>1932</v>
      </c>
      <c r="O18" s="2"/>
      <c r="P18" s="3" t="s">
        <v>157</v>
      </c>
      <c r="Q18" s="3" t="s">
        <v>83</v>
      </c>
      <c r="R18" s="3" t="s">
        <v>609</v>
      </c>
      <c r="S18" s="3" t="s">
        <v>83</v>
      </c>
      <c r="T18" s="3" t="s">
        <v>186</v>
      </c>
      <c r="U18" s="3" t="s">
        <v>83</v>
      </c>
      <c r="V18" s="3" t="s">
        <v>1933</v>
      </c>
      <c r="W18" s="3" t="s">
        <v>86</v>
      </c>
      <c r="X18" s="3" t="s">
        <v>1934</v>
      </c>
      <c r="Y18" s="3" t="s">
        <v>83</v>
      </c>
      <c r="Z18" s="3" t="s">
        <v>609</v>
      </c>
      <c r="AA18" s="3" t="s">
        <v>83</v>
      </c>
      <c r="AB18" s="3" t="s">
        <v>186</v>
      </c>
      <c r="AC18" s="3" t="s">
        <v>83</v>
      </c>
      <c r="AD18" s="3" t="s">
        <v>1935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251</v>
      </c>
      <c r="AK18" s="3" t="s">
        <v>251</v>
      </c>
      <c r="AL18" s="3" t="s">
        <v>260</v>
      </c>
      <c r="AM18" s="3" t="s">
        <v>260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183</v>
      </c>
      <c r="AU18" s="3" t="s">
        <v>183</v>
      </c>
      <c r="AV18" s="8">
        <v>0.01</v>
      </c>
      <c r="AW18" s="8">
        <v>0.02</v>
      </c>
      <c r="AX18" s="8">
        <v>0.04</v>
      </c>
      <c r="AY18" s="8">
        <v>0.12</v>
      </c>
      <c r="AZ18" s="2"/>
    </row>
    <row r="19" spans="4:52" x14ac:dyDescent="0.2">
      <c r="D19" s="1" t="s">
        <v>1936</v>
      </c>
      <c r="E19" s="3" t="s">
        <v>76</v>
      </c>
      <c r="F19" s="3" t="s">
        <v>1457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0.80555555555555547</v>
      </c>
      <c r="N19" s="3" t="s">
        <v>1937</v>
      </c>
      <c r="O19" s="2"/>
      <c r="P19" s="3" t="s">
        <v>83</v>
      </c>
      <c r="Q19" s="3" t="s">
        <v>83</v>
      </c>
      <c r="R19" s="3" t="s">
        <v>83</v>
      </c>
      <c r="S19" s="3" t="s">
        <v>83</v>
      </c>
      <c r="T19" s="3" t="s">
        <v>83</v>
      </c>
      <c r="U19" s="3" t="s">
        <v>83</v>
      </c>
      <c r="V19" s="3" t="s">
        <v>86</v>
      </c>
      <c r="W19" s="3" t="s">
        <v>86</v>
      </c>
      <c r="X19" s="3" t="s">
        <v>83</v>
      </c>
      <c r="Y19" s="3" t="s">
        <v>83</v>
      </c>
      <c r="Z19" s="3" t="s">
        <v>83</v>
      </c>
      <c r="AA19" s="3" t="s">
        <v>83</v>
      </c>
      <c r="AB19" s="3" t="s">
        <v>83</v>
      </c>
      <c r="AC19" s="3" t="s">
        <v>83</v>
      </c>
      <c r="AD19" s="3" t="s">
        <v>86</v>
      </c>
      <c r="AE19" s="3" t="s">
        <v>86</v>
      </c>
      <c r="AF19" s="3" t="s">
        <v>83</v>
      </c>
      <c r="AG19" s="3" t="s">
        <v>83</v>
      </c>
      <c r="AH19" s="3" t="s">
        <v>83</v>
      </c>
      <c r="AI19" s="3" t="s">
        <v>83</v>
      </c>
      <c r="AJ19" s="3" t="s">
        <v>83</v>
      </c>
      <c r="AK19" s="3" t="s">
        <v>83</v>
      </c>
      <c r="AL19" s="3" t="s">
        <v>83</v>
      </c>
      <c r="AM19" s="3" t="s">
        <v>83</v>
      </c>
      <c r="AN19" s="3" t="s">
        <v>83</v>
      </c>
      <c r="AO19" s="3" t="s">
        <v>83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</v>
      </c>
      <c r="AW19" s="8">
        <v>0</v>
      </c>
      <c r="AX19" s="8">
        <v>0</v>
      </c>
      <c r="AY19" s="8">
        <v>0</v>
      </c>
      <c r="AZ19" s="2"/>
    </row>
    <row r="20" spans="4:52" x14ac:dyDescent="0.2">
      <c r="D20" s="1" t="s">
        <v>1938</v>
      </c>
      <c r="E20" s="3" t="s">
        <v>76</v>
      </c>
      <c r="F20" s="3" t="s">
        <v>1939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0.80625000000000002</v>
      </c>
      <c r="N20" s="3" t="s">
        <v>1940</v>
      </c>
      <c r="O20" s="2"/>
      <c r="P20" s="3" t="s">
        <v>728</v>
      </c>
      <c r="Q20" s="3" t="s">
        <v>83</v>
      </c>
      <c r="R20" s="3" t="s">
        <v>281</v>
      </c>
      <c r="S20" s="3" t="s">
        <v>83</v>
      </c>
      <c r="T20" s="3" t="s">
        <v>186</v>
      </c>
      <c r="U20" s="3" t="s">
        <v>83</v>
      </c>
      <c r="V20" s="3">
        <f>-(0.05 %)</f>
        <v>-5.0000000000000001E-4</v>
      </c>
      <c r="W20" s="3" t="s">
        <v>86</v>
      </c>
      <c r="X20" s="3" t="s">
        <v>1941</v>
      </c>
      <c r="Y20" s="3" t="s">
        <v>83</v>
      </c>
      <c r="Z20" s="3" t="s">
        <v>284</v>
      </c>
      <c r="AA20" s="3" t="s">
        <v>83</v>
      </c>
      <c r="AB20" s="3" t="s">
        <v>186</v>
      </c>
      <c r="AC20" s="3" t="s">
        <v>83</v>
      </c>
      <c r="AD20" s="3">
        <f>-(0.03 %)</f>
        <v>-2.9999999999999997E-4</v>
      </c>
      <c r="AE20" s="3" t="s">
        <v>86</v>
      </c>
      <c r="AF20" s="3" t="s">
        <v>290</v>
      </c>
      <c r="AG20" s="3" t="s">
        <v>83</v>
      </c>
      <c r="AH20" s="3" t="s">
        <v>1429</v>
      </c>
      <c r="AI20" s="3" t="s">
        <v>83</v>
      </c>
      <c r="AJ20" s="3" t="s">
        <v>207</v>
      </c>
      <c r="AK20" s="3" t="s">
        <v>207</v>
      </c>
      <c r="AL20" s="3" t="s">
        <v>281</v>
      </c>
      <c r="AM20" s="3" t="s">
        <v>281</v>
      </c>
      <c r="AN20" s="3" t="s">
        <v>186</v>
      </c>
      <c r="AO20" s="3" t="s">
        <v>186</v>
      </c>
      <c r="AP20" s="3" t="s">
        <v>86</v>
      </c>
      <c r="AQ20" s="3" t="s">
        <v>86</v>
      </c>
      <c r="AR20" s="3" t="s">
        <v>83</v>
      </c>
      <c r="AS20" s="3" t="s">
        <v>83</v>
      </c>
      <c r="AT20" s="3" t="s">
        <v>407</v>
      </c>
      <c r="AU20" s="3" t="s">
        <v>407</v>
      </c>
      <c r="AV20" s="8">
        <v>0</v>
      </c>
      <c r="AW20" s="8">
        <v>0.01</v>
      </c>
      <c r="AX20" s="8">
        <v>0.04</v>
      </c>
      <c r="AY20" s="8">
        <v>0.1</v>
      </c>
      <c r="AZ20" s="2"/>
    </row>
    <row r="21" spans="4:52" x14ac:dyDescent="0.2">
      <c r="D21" s="1" t="s">
        <v>1942</v>
      </c>
      <c r="E21" s="3" t="s">
        <v>76</v>
      </c>
      <c r="F21" s="3" t="s">
        <v>1943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0.80694444444444446</v>
      </c>
      <c r="N21" s="3" t="s">
        <v>1944</v>
      </c>
      <c r="O21" s="2"/>
      <c r="P21" s="3" t="s">
        <v>566</v>
      </c>
      <c r="Q21" s="3" t="s">
        <v>83</v>
      </c>
      <c r="R21" s="3" t="s">
        <v>683</v>
      </c>
      <c r="S21" s="3" t="s">
        <v>83</v>
      </c>
      <c r="T21" s="3" t="s">
        <v>121</v>
      </c>
      <c r="U21" s="3" t="s">
        <v>83</v>
      </c>
      <c r="V21" s="3" t="s">
        <v>86</v>
      </c>
      <c r="W21" s="3" t="s">
        <v>86</v>
      </c>
      <c r="X21" s="3" t="s">
        <v>729</v>
      </c>
      <c r="Y21" s="3" t="s">
        <v>83</v>
      </c>
      <c r="Z21" s="3" t="s">
        <v>504</v>
      </c>
      <c r="AA21" s="3" t="s">
        <v>83</v>
      </c>
      <c r="AB21" s="3" t="s">
        <v>186</v>
      </c>
      <c r="AC21" s="3" t="s">
        <v>83</v>
      </c>
      <c r="AD21" s="3" t="s">
        <v>86</v>
      </c>
      <c r="AE21" s="3" t="s">
        <v>86</v>
      </c>
      <c r="AF21" s="3" t="s">
        <v>913</v>
      </c>
      <c r="AG21" s="3" t="s">
        <v>83</v>
      </c>
      <c r="AH21" s="3" t="s">
        <v>155</v>
      </c>
      <c r="AI21" s="3" t="s">
        <v>83</v>
      </c>
      <c r="AJ21" s="3" t="s">
        <v>518</v>
      </c>
      <c r="AK21" s="3" t="s">
        <v>518</v>
      </c>
      <c r="AL21" s="3" t="s">
        <v>490</v>
      </c>
      <c r="AM21" s="3" t="s">
        <v>490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264</v>
      </c>
      <c r="AS21" s="3" t="s">
        <v>264</v>
      </c>
      <c r="AT21" s="3" t="s">
        <v>519</v>
      </c>
      <c r="AU21" s="3" t="s">
        <v>519</v>
      </c>
      <c r="AV21" s="8">
        <v>0.01</v>
      </c>
      <c r="AW21" s="8">
        <v>0.02</v>
      </c>
      <c r="AX21" s="8">
        <v>0.04</v>
      </c>
      <c r="AY21" s="8">
        <v>0.18</v>
      </c>
      <c r="AZ21" s="2"/>
    </row>
    <row r="22" spans="4:52" x14ac:dyDescent="0.2">
      <c r="D22" s="1" t="s">
        <v>666</v>
      </c>
      <c r="E22" s="3" t="s">
        <v>76</v>
      </c>
      <c r="F22" s="3" t="s">
        <v>1945</v>
      </c>
      <c r="G22" s="3" t="s">
        <v>89</v>
      </c>
      <c r="H22" s="2"/>
      <c r="I22" s="2"/>
      <c r="J22" s="2"/>
      <c r="K22" s="3" t="s">
        <v>79</v>
      </c>
      <c r="L22" s="3" t="s">
        <v>161</v>
      </c>
      <c r="M22" s="6">
        <v>0.80694444444444446</v>
      </c>
      <c r="N22" s="3" t="s">
        <v>1946</v>
      </c>
      <c r="O22" s="2"/>
      <c r="P22" s="3" t="s">
        <v>332</v>
      </c>
      <c r="Q22" s="3" t="s">
        <v>83</v>
      </c>
      <c r="R22" s="3" t="s">
        <v>138</v>
      </c>
      <c r="S22" s="3" t="s">
        <v>83</v>
      </c>
      <c r="T22" s="3" t="s">
        <v>133</v>
      </c>
      <c r="U22" s="3" t="s">
        <v>83</v>
      </c>
      <c r="V22" s="3" t="s">
        <v>1947</v>
      </c>
      <c r="W22" s="3" t="s">
        <v>86</v>
      </c>
      <c r="X22" s="3" t="s">
        <v>1948</v>
      </c>
      <c r="Y22" s="3" t="s">
        <v>83</v>
      </c>
      <c r="Z22" s="3" t="s">
        <v>441</v>
      </c>
      <c r="AA22" s="3" t="s">
        <v>83</v>
      </c>
      <c r="AB22" s="3" t="s">
        <v>121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1583</v>
      </c>
      <c r="AI22" s="3" t="s">
        <v>83</v>
      </c>
      <c r="AJ22" s="3" t="s">
        <v>346</v>
      </c>
      <c r="AK22" s="3" t="s">
        <v>346</v>
      </c>
      <c r="AL22" s="3" t="s">
        <v>525</v>
      </c>
      <c r="AM22" s="3" t="s">
        <v>525</v>
      </c>
      <c r="AN22" s="3" t="s">
        <v>121</v>
      </c>
      <c r="AO22" s="3" t="s">
        <v>121</v>
      </c>
      <c r="AP22" s="3" t="s">
        <v>86</v>
      </c>
      <c r="AQ22" s="3" t="s">
        <v>86</v>
      </c>
      <c r="AR22" s="3" t="s">
        <v>83</v>
      </c>
      <c r="AS22" s="3" t="s">
        <v>83</v>
      </c>
      <c r="AT22" s="3" t="s">
        <v>407</v>
      </c>
      <c r="AU22" s="3" t="s">
        <v>407</v>
      </c>
      <c r="AV22" s="8">
        <v>7.0000000000000007E-2</v>
      </c>
      <c r="AW22" s="8">
        <v>0.08</v>
      </c>
      <c r="AX22" s="8">
        <v>0.11</v>
      </c>
      <c r="AY22" s="8">
        <v>0.26</v>
      </c>
      <c r="AZ22" s="2"/>
    </row>
    <row r="23" spans="4:52" x14ac:dyDescent="0.2">
      <c r="D23" s="1" t="s">
        <v>1719</v>
      </c>
      <c r="E23" s="3" t="s">
        <v>920</v>
      </c>
      <c r="F23" s="3" t="s">
        <v>1949</v>
      </c>
      <c r="G23" s="3" t="s">
        <v>78</v>
      </c>
      <c r="H23" s="2"/>
      <c r="I23" s="2"/>
      <c r="J23" s="2"/>
      <c r="K23" s="3" t="s">
        <v>90</v>
      </c>
      <c r="L23" s="3" t="s">
        <v>80</v>
      </c>
      <c r="M23" s="6">
        <v>0.80694444444444446</v>
      </c>
      <c r="N23" s="3" t="s">
        <v>1950</v>
      </c>
      <c r="O23" s="2"/>
      <c r="P23" s="3" t="s">
        <v>83</v>
      </c>
      <c r="Q23" s="3" t="s">
        <v>83</v>
      </c>
      <c r="R23" s="3" t="s">
        <v>83</v>
      </c>
      <c r="S23" s="3" t="s">
        <v>83</v>
      </c>
      <c r="T23" s="3" t="s">
        <v>83</v>
      </c>
      <c r="U23" s="3" t="s">
        <v>83</v>
      </c>
      <c r="V23" s="3" t="s">
        <v>86</v>
      </c>
      <c r="W23" s="3" t="s">
        <v>86</v>
      </c>
      <c r="X23" s="3" t="s">
        <v>83</v>
      </c>
      <c r="Y23" s="3" t="s">
        <v>83</v>
      </c>
      <c r="Z23" s="3" t="s">
        <v>83</v>
      </c>
      <c r="AA23" s="3" t="s">
        <v>83</v>
      </c>
      <c r="AB23" s="3" t="s">
        <v>83</v>
      </c>
      <c r="AC23" s="3" t="s">
        <v>83</v>
      </c>
      <c r="AD23" s="3" t="s">
        <v>86</v>
      </c>
      <c r="AE23" s="3" t="s">
        <v>86</v>
      </c>
      <c r="AF23" s="3" t="s">
        <v>83</v>
      </c>
      <c r="AG23" s="3" t="s">
        <v>83</v>
      </c>
      <c r="AH23" s="3" t="s">
        <v>83</v>
      </c>
      <c r="AI23" s="3" t="s">
        <v>83</v>
      </c>
      <c r="AJ23" s="3" t="s">
        <v>843</v>
      </c>
      <c r="AK23" s="3" t="s">
        <v>843</v>
      </c>
      <c r="AL23" s="3" t="s">
        <v>645</v>
      </c>
      <c r="AM23" s="3" t="s">
        <v>645</v>
      </c>
      <c r="AN23" s="3" t="s">
        <v>115</v>
      </c>
      <c r="AO23" s="3" t="s">
        <v>115</v>
      </c>
      <c r="AP23" s="3" t="s">
        <v>86</v>
      </c>
      <c r="AQ23" s="3" t="s">
        <v>86</v>
      </c>
      <c r="AR23" s="3" t="s">
        <v>264</v>
      </c>
      <c r="AS23" s="3" t="s">
        <v>264</v>
      </c>
      <c r="AT23" s="3" t="s">
        <v>83</v>
      </c>
      <c r="AU23" s="3" t="s">
        <v>83</v>
      </c>
      <c r="AV23" s="8">
        <v>0</v>
      </c>
      <c r="AW23" s="8">
        <v>0.01</v>
      </c>
      <c r="AX23" s="8">
        <v>0.04</v>
      </c>
      <c r="AY23" s="8">
        <v>0.17</v>
      </c>
      <c r="AZ23" s="2"/>
    </row>
    <row r="24" spans="4:52" x14ac:dyDescent="0.2">
      <c r="D24" s="1" t="s">
        <v>1951</v>
      </c>
      <c r="E24" s="3" t="s">
        <v>76</v>
      </c>
      <c r="F24" s="3" t="s">
        <v>619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0.80763888888888891</v>
      </c>
      <c r="N24" s="3" t="s">
        <v>1952</v>
      </c>
      <c r="O24" s="2"/>
      <c r="P24" s="3" t="s">
        <v>332</v>
      </c>
      <c r="Q24" s="3" t="s">
        <v>83</v>
      </c>
      <c r="R24" s="3" t="s">
        <v>683</v>
      </c>
      <c r="S24" s="3" t="s">
        <v>83</v>
      </c>
      <c r="T24" s="3" t="s">
        <v>133</v>
      </c>
      <c r="U24" s="3" t="s">
        <v>83</v>
      </c>
      <c r="V24" s="3">
        <f>-(0.5 %)</f>
        <v>-5.0000000000000001E-3</v>
      </c>
      <c r="W24" s="3" t="s">
        <v>86</v>
      </c>
      <c r="X24" s="3" t="s">
        <v>1953</v>
      </c>
      <c r="Y24" s="3" t="s">
        <v>83</v>
      </c>
      <c r="Z24" s="3" t="s">
        <v>431</v>
      </c>
      <c r="AA24" s="3" t="s">
        <v>83</v>
      </c>
      <c r="AB24" s="3" t="s">
        <v>115</v>
      </c>
      <c r="AC24" s="3" t="s">
        <v>83</v>
      </c>
      <c r="AD24" s="3">
        <f>-(1 %)</f>
        <v>-0.01</v>
      </c>
      <c r="AE24" s="3" t="s">
        <v>86</v>
      </c>
      <c r="AF24" s="3" t="s">
        <v>101</v>
      </c>
      <c r="AG24" s="3" t="s">
        <v>83</v>
      </c>
      <c r="AH24" s="3" t="s">
        <v>118</v>
      </c>
      <c r="AI24" s="3" t="s">
        <v>83</v>
      </c>
      <c r="AJ24" s="3" t="s">
        <v>341</v>
      </c>
      <c r="AK24" s="3" t="s">
        <v>341</v>
      </c>
      <c r="AL24" s="3" t="s">
        <v>431</v>
      </c>
      <c r="AM24" s="3" t="s">
        <v>431</v>
      </c>
      <c r="AN24" s="3" t="s">
        <v>133</v>
      </c>
      <c r="AO24" s="3" t="s">
        <v>133</v>
      </c>
      <c r="AP24" s="3" t="s">
        <v>86</v>
      </c>
      <c r="AQ24" s="3" t="s">
        <v>86</v>
      </c>
      <c r="AR24" s="3" t="s">
        <v>83</v>
      </c>
      <c r="AS24" s="3" t="s">
        <v>83</v>
      </c>
      <c r="AT24" s="3" t="s">
        <v>407</v>
      </c>
      <c r="AU24" s="3" t="s">
        <v>407</v>
      </c>
      <c r="AV24" s="8">
        <v>0</v>
      </c>
      <c r="AW24" s="8">
        <v>0</v>
      </c>
      <c r="AX24" s="8">
        <v>0.02</v>
      </c>
      <c r="AY24" s="8">
        <v>7.0000000000000007E-2</v>
      </c>
      <c r="AZ24" s="2"/>
    </row>
    <row r="25" spans="4:52" x14ac:dyDescent="0.2">
      <c r="D25" s="1" t="s">
        <v>1484</v>
      </c>
      <c r="E25" s="3" t="s">
        <v>76</v>
      </c>
      <c r="F25" s="3" t="s">
        <v>1485</v>
      </c>
      <c r="G25" s="3" t="s">
        <v>130</v>
      </c>
      <c r="H25" s="2"/>
      <c r="I25" s="2"/>
      <c r="J25" s="2"/>
      <c r="K25" s="3" t="s">
        <v>79</v>
      </c>
      <c r="L25" s="3" t="s">
        <v>161</v>
      </c>
      <c r="M25" s="6">
        <v>0.80763888888888891</v>
      </c>
      <c r="N25" s="3" t="s">
        <v>1954</v>
      </c>
      <c r="O25" s="2"/>
      <c r="P25" s="3" t="s">
        <v>279</v>
      </c>
      <c r="Q25" s="3" t="s">
        <v>1157</v>
      </c>
      <c r="R25" s="3" t="s">
        <v>400</v>
      </c>
      <c r="S25" s="3" t="s">
        <v>376</v>
      </c>
      <c r="T25" s="3" t="s">
        <v>179</v>
      </c>
      <c r="U25" s="3" t="s">
        <v>179</v>
      </c>
      <c r="V25" s="3" t="s">
        <v>1955</v>
      </c>
      <c r="W25" s="3" t="s">
        <v>86</v>
      </c>
      <c r="X25" s="3" t="s">
        <v>1956</v>
      </c>
      <c r="Y25" s="3" t="s">
        <v>632</v>
      </c>
      <c r="Z25" s="3" t="s">
        <v>400</v>
      </c>
      <c r="AA25" s="3" t="s">
        <v>244</v>
      </c>
      <c r="AB25" s="3" t="s">
        <v>179</v>
      </c>
      <c r="AC25" s="3" t="s">
        <v>133</v>
      </c>
      <c r="AD25" s="3">
        <f>-(0.44 %)</f>
        <v>-4.4000000000000003E-3</v>
      </c>
      <c r="AE25" s="3" t="s">
        <v>1957</v>
      </c>
      <c r="AF25" s="3" t="s">
        <v>101</v>
      </c>
      <c r="AG25" s="3" t="s">
        <v>117</v>
      </c>
      <c r="AH25" s="3" t="s">
        <v>118</v>
      </c>
      <c r="AI25" s="3" t="s">
        <v>393</v>
      </c>
      <c r="AJ25" s="3" t="s">
        <v>425</v>
      </c>
      <c r="AK25" s="3" t="s">
        <v>425</v>
      </c>
      <c r="AL25" s="3" t="s">
        <v>192</v>
      </c>
      <c r="AM25" s="3" t="s">
        <v>192</v>
      </c>
      <c r="AN25" s="3" t="s">
        <v>179</v>
      </c>
      <c r="AO25" s="3" t="s">
        <v>179</v>
      </c>
      <c r="AP25" s="3" t="s">
        <v>86</v>
      </c>
      <c r="AQ25" s="3" t="s">
        <v>86</v>
      </c>
      <c r="AR25" s="3" t="s">
        <v>83</v>
      </c>
      <c r="AS25" s="3" t="s">
        <v>83</v>
      </c>
      <c r="AT25" s="3" t="s">
        <v>407</v>
      </c>
      <c r="AU25" s="3" t="s">
        <v>407</v>
      </c>
      <c r="AV25" s="8">
        <v>0.02</v>
      </c>
      <c r="AW25" s="8">
        <v>0.04</v>
      </c>
      <c r="AX25" s="8">
        <v>0.08</v>
      </c>
      <c r="AY25" s="8">
        <v>0.27</v>
      </c>
      <c r="AZ25" s="2"/>
    </row>
    <row r="26" spans="4:52" x14ac:dyDescent="0.2">
      <c r="D26" s="1" t="s">
        <v>1958</v>
      </c>
      <c r="E26" s="3" t="s">
        <v>76</v>
      </c>
      <c r="F26" s="3" t="s">
        <v>173</v>
      </c>
      <c r="G26" s="3" t="s">
        <v>468</v>
      </c>
      <c r="H26" s="2"/>
      <c r="I26" s="2"/>
      <c r="J26" s="2"/>
      <c r="K26" s="3" t="s">
        <v>1033</v>
      </c>
      <c r="L26" s="3" t="s">
        <v>161</v>
      </c>
      <c r="M26" s="6">
        <v>0.80763888888888891</v>
      </c>
      <c r="N26" s="3" t="s">
        <v>1959</v>
      </c>
      <c r="O26" s="2"/>
      <c r="P26" s="3" t="s">
        <v>412</v>
      </c>
      <c r="Q26" s="3" t="s">
        <v>83</v>
      </c>
      <c r="R26" s="3" t="s">
        <v>121</v>
      </c>
      <c r="S26" s="3" t="s">
        <v>83</v>
      </c>
      <c r="T26" s="3" t="s">
        <v>186</v>
      </c>
      <c r="U26" s="3" t="s">
        <v>83</v>
      </c>
      <c r="V26" s="3" t="s">
        <v>86</v>
      </c>
      <c r="W26" s="3" t="s">
        <v>86</v>
      </c>
      <c r="X26" s="3" t="s">
        <v>1960</v>
      </c>
      <c r="Y26" s="3" t="s">
        <v>83</v>
      </c>
      <c r="Z26" s="3" t="s">
        <v>121</v>
      </c>
      <c r="AA26" s="3" t="s">
        <v>83</v>
      </c>
      <c r="AB26" s="3" t="s">
        <v>186</v>
      </c>
      <c r="AC26" s="3" t="s">
        <v>83</v>
      </c>
      <c r="AD26" s="3">
        <f>-(0.03 %)</f>
        <v>-2.9999999999999997E-4</v>
      </c>
      <c r="AE26" s="3" t="s">
        <v>86</v>
      </c>
      <c r="AF26" s="3" t="s">
        <v>83</v>
      </c>
      <c r="AG26" s="3" t="s">
        <v>83</v>
      </c>
      <c r="AH26" s="3" t="s">
        <v>83</v>
      </c>
      <c r="AI26" s="3" t="s">
        <v>83</v>
      </c>
      <c r="AJ26" s="3" t="s">
        <v>599</v>
      </c>
      <c r="AK26" s="3" t="s">
        <v>599</v>
      </c>
      <c r="AL26" s="3" t="s">
        <v>121</v>
      </c>
      <c r="AM26" s="3" t="s">
        <v>121</v>
      </c>
      <c r="AN26" s="3" t="s">
        <v>186</v>
      </c>
      <c r="AO26" s="3" t="s">
        <v>186</v>
      </c>
      <c r="AP26" s="3" t="s">
        <v>86</v>
      </c>
      <c r="AQ26" s="3" t="s">
        <v>86</v>
      </c>
      <c r="AR26" s="3" t="s">
        <v>83</v>
      </c>
      <c r="AS26" s="3" t="s">
        <v>83</v>
      </c>
      <c r="AT26" s="3" t="s">
        <v>83</v>
      </c>
      <c r="AU26" s="3" t="s">
        <v>83</v>
      </c>
      <c r="AV26" s="8">
        <v>0</v>
      </c>
      <c r="AW26" s="8">
        <v>0</v>
      </c>
      <c r="AX26" s="8">
        <v>0</v>
      </c>
      <c r="AY26" s="8">
        <v>0</v>
      </c>
      <c r="AZ26" s="2"/>
    </row>
    <row r="27" spans="4:52" x14ac:dyDescent="0.2">
      <c r="D27" s="1" t="s">
        <v>1963</v>
      </c>
      <c r="E27" s="3" t="s">
        <v>76</v>
      </c>
      <c r="F27" s="3" t="s">
        <v>1964</v>
      </c>
      <c r="G27" s="3" t="s">
        <v>130</v>
      </c>
      <c r="H27" s="2"/>
      <c r="I27" s="2"/>
      <c r="J27" s="2"/>
      <c r="K27" s="3" t="s">
        <v>79</v>
      </c>
      <c r="L27" s="3" t="s">
        <v>80</v>
      </c>
      <c r="M27" s="6">
        <v>0.80902777777777779</v>
      </c>
      <c r="N27" s="3" t="s">
        <v>1965</v>
      </c>
      <c r="O27" s="2"/>
      <c r="P27" s="3" t="s">
        <v>110</v>
      </c>
      <c r="Q27" s="3" t="s">
        <v>83</v>
      </c>
      <c r="R27" s="3" t="s">
        <v>558</v>
      </c>
      <c r="S27" s="3" t="s">
        <v>83</v>
      </c>
      <c r="T27" s="3" t="s">
        <v>151</v>
      </c>
      <c r="U27" s="3" t="s">
        <v>83</v>
      </c>
      <c r="V27" s="3">
        <f>-(0.15 %)</f>
        <v>-1.5E-3</v>
      </c>
      <c r="W27" s="3" t="s">
        <v>86</v>
      </c>
      <c r="X27" s="3" t="s">
        <v>1966</v>
      </c>
      <c r="Y27" s="3" t="s">
        <v>83</v>
      </c>
      <c r="Z27" s="3" t="s">
        <v>520</v>
      </c>
      <c r="AA27" s="3" t="s">
        <v>83</v>
      </c>
      <c r="AB27" s="3" t="s">
        <v>426</v>
      </c>
      <c r="AC27" s="3" t="s">
        <v>83</v>
      </c>
      <c r="AD27" s="3" t="s">
        <v>1967</v>
      </c>
      <c r="AE27" s="3" t="s">
        <v>86</v>
      </c>
      <c r="AF27" s="3" t="s">
        <v>101</v>
      </c>
      <c r="AG27" s="3" t="s">
        <v>83</v>
      </c>
      <c r="AH27" s="3" t="s">
        <v>1429</v>
      </c>
      <c r="AI27" s="3" t="s">
        <v>83</v>
      </c>
      <c r="AJ27" s="3" t="s">
        <v>425</v>
      </c>
      <c r="AK27" s="3" t="s">
        <v>425</v>
      </c>
      <c r="AL27" s="3" t="s">
        <v>818</v>
      </c>
      <c r="AM27" s="3" t="s">
        <v>818</v>
      </c>
      <c r="AN27" s="3" t="s">
        <v>121</v>
      </c>
      <c r="AO27" s="3" t="s">
        <v>121</v>
      </c>
      <c r="AP27" s="3" t="s">
        <v>86</v>
      </c>
      <c r="AQ27" s="3" t="s">
        <v>86</v>
      </c>
      <c r="AR27" s="3" t="s">
        <v>83</v>
      </c>
      <c r="AS27" s="3" t="s">
        <v>83</v>
      </c>
      <c r="AT27" s="3" t="s">
        <v>407</v>
      </c>
      <c r="AU27" s="3" t="s">
        <v>407</v>
      </c>
      <c r="AV27" s="8">
        <v>0</v>
      </c>
      <c r="AW27" s="8">
        <v>0</v>
      </c>
      <c r="AX27" s="8">
        <v>0.02</v>
      </c>
      <c r="AY27" s="8">
        <v>0.9</v>
      </c>
      <c r="AZ27" s="2"/>
    </row>
    <row r="28" spans="4:52" x14ac:dyDescent="0.2">
      <c r="D28" s="1" t="s">
        <v>1971</v>
      </c>
      <c r="E28" s="3" t="s">
        <v>76</v>
      </c>
      <c r="F28" s="3" t="s">
        <v>88</v>
      </c>
      <c r="G28" s="3" t="s">
        <v>78</v>
      </c>
      <c r="H28" s="2"/>
      <c r="I28" s="2"/>
      <c r="J28" s="2"/>
      <c r="K28" s="3" t="s">
        <v>79</v>
      </c>
      <c r="L28" s="3" t="s">
        <v>80</v>
      </c>
      <c r="M28" s="6">
        <v>0.80902777777777779</v>
      </c>
      <c r="N28" s="3" t="s">
        <v>1972</v>
      </c>
      <c r="O28" s="2"/>
      <c r="P28" s="3" t="s">
        <v>82</v>
      </c>
      <c r="Q28" s="3" t="s">
        <v>83</v>
      </c>
      <c r="R28" s="3" t="s">
        <v>323</v>
      </c>
      <c r="S28" s="3" t="s">
        <v>83</v>
      </c>
      <c r="T28" s="3" t="s">
        <v>383</v>
      </c>
      <c r="U28" s="3" t="s">
        <v>83</v>
      </c>
      <c r="V28" s="3" t="s">
        <v>1973</v>
      </c>
      <c r="W28" s="3" t="s">
        <v>86</v>
      </c>
      <c r="X28" s="3" t="s">
        <v>1659</v>
      </c>
      <c r="Y28" s="3" t="s">
        <v>83</v>
      </c>
      <c r="Z28" s="3" t="s">
        <v>1974</v>
      </c>
      <c r="AA28" s="3" t="s">
        <v>83</v>
      </c>
      <c r="AB28" s="3" t="s">
        <v>398</v>
      </c>
      <c r="AC28" s="3" t="s">
        <v>83</v>
      </c>
      <c r="AD28" s="3" t="s">
        <v>1975</v>
      </c>
      <c r="AE28" s="3" t="s">
        <v>86</v>
      </c>
      <c r="AF28" s="3" t="s">
        <v>290</v>
      </c>
      <c r="AG28" s="3" t="s">
        <v>83</v>
      </c>
      <c r="AH28" s="3" t="s">
        <v>393</v>
      </c>
      <c r="AI28" s="3" t="s">
        <v>83</v>
      </c>
      <c r="AJ28" s="3" t="s">
        <v>1057</v>
      </c>
      <c r="AK28" s="3" t="s">
        <v>1057</v>
      </c>
      <c r="AL28" s="3" t="s">
        <v>1976</v>
      </c>
      <c r="AM28" s="3" t="s">
        <v>1976</v>
      </c>
      <c r="AN28" s="3" t="s">
        <v>84</v>
      </c>
      <c r="AO28" s="3" t="s">
        <v>84</v>
      </c>
      <c r="AP28" s="3" t="s">
        <v>86</v>
      </c>
      <c r="AQ28" s="3" t="s">
        <v>86</v>
      </c>
      <c r="AR28" s="3" t="s">
        <v>83</v>
      </c>
      <c r="AS28" s="3" t="s">
        <v>83</v>
      </c>
      <c r="AT28" s="3" t="s">
        <v>107</v>
      </c>
      <c r="AU28" s="3" t="s">
        <v>107</v>
      </c>
      <c r="AV28" s="8">
        <v>0.01</v>
      </c>
      <c r="AW28" s="8">
        <v>0.01</v>
      </c>
      <c r="AX28" s="8">
        <v>0.03</v>
      </c>
      <c r="AY28" s="8">
        <v>0.15</v>
      </c>
      <c r="AZ28" s="2"/>
    </row>
    <row r="29" spans="4:52" x14ac:dyDescent="0.2">
      <c r="D29" s="1" t="s">
        <v>1977</v>
      </c>
      <c r="E29" s="3" t="s">
        <v>76</v>
      </c>
      <c r="F29" s="3" t="s">
        <v>1585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0.80972222222222223</v>
      </c>
      <c r="N29" s="3" t="s">
        <v>1978</v>
      </c>
      <c r="O29" s="2"/>
      <c r="P29" s="3" t="s">
        <v>412</v>
      </c>
      <c r="Q29" s="3" t="s">
        <v>471</v>
      </c>
      <c r="R29" s="3" t="s">
        <v>1979</v>
      </c>
      <c r="S29" s="3" t="s">
        <v>1874</v>
      </c>
      <c r="T29" s="3" t="s">
        <v>179</v>
      </c>
      <c r="U29" s="3" t="s">
        <v>186</v>
      </c>
      <c r="V29" s="3">
        <f>-(0.14 %)</f>
        <v>-1.4000000000000002E-3</v>
      </c>
      <c r="W29" s="3" t="s">
        <v>86</v>
      </c>
      <c r="X29" s="3" t="s">
        <v>1980</v>
      </c>
      <c r="Y29" s="3" t="s">
        <v>1358</v>
      </c>
      <c r="Z29" s="3" t="s">
        <v>743</v>
      </c>
      <c r="AA29" s="3" t="s">
        <v>1066</v>
      </c>
      <c r="AB29" s="3" t="s">
        <v>179</v>
      </c>
      <c r="AC29" s="3" t="s">
        <v>121</v>
      </c>
      <c r="AD29" s="3">
        <f>-(0.51 %)</f>
        <v>-5.1000000000000004E-3</v>
      </c>
      <c r="AE29" s="3">
        <f>-(0.12 %)</f>
        <v>-1.1999999999999999E-3</v>
      </c>
      <c r="AF29" s="3" t="s">
        <v>101</v>
      </c>
      <c r="AG29" s="3" t="s">
        <v>117</v>
      </c>
      <c r="AH29" s="3" t="s">
        <v>1429</v>
      </c>
      <c r="AI29" s="3" t="s">
        <v>432</v>
      </c>
      <c r="AJ29" s="3" t="s">
        <v>433</v>
      </c>
      <c r="AK29" s="3" t="s">
        <v>433</v>
      </c>
      <c r="AL29" s="3" t="s">
        <v>1976</v>
      </c>
      <c r="AM29" s="3" t="s">
        <v>1976</v>
      </c>
      <c r="AN29" s="3" t="s">
        <v>179</v>
      </c>
      <c r="AO29" s="3" t="s">
        <v>179</v>
      </c>
      <c r="AP29" s="3" t="s">
        <v>86</v>
      </c>
      <c r="AQ29" s="3" t="s">
        <v>86</v>
      </c>
      <c r="AR29" s="3" t="s">
        <v>83</v>
      </c>
      <c r="AS29" s="3" t="s">
        <v>83</v>
      </c>
      <c r="AT29" s="3" t="s">
        <v>335</v>
      </c>
      <c r="AU29" s="3" t="s">
        <v>335</v>
      </c>
      <c r="AV29" s="8">
        <v>0.08</v>
      </c>
      <c r="AW29" s="8">
        <v>0.1</v>
      </c>
      <c r="AX29" s="8">
        <v>0.13</v>
      </c>
      <c r="AY29" s="8">
        <v>0.2</v>
      </c>
      <c r="AZ29" s="2"/>
    </row>
    <row r="30" spans="4:52" x14ac:dyDescent="0.2">
      <c r="D30" s="1" t="s">
        <v>1456</v>
      </c>
      <c r="E30" s="3" t="s">
        <v>76</v>
      </c>
      <c r="F30" s="3" t="s">
        <v>1457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0.80972222222222223</v>
      </c>
      <c r="N30" s="3" t="s">
        <v>1981</v>
      </c>
      <c r="O30" s="2"/>
      <c r="P30" s="3" t="s">
        <v>370</v>
      </c>
      <c r="Q30" s="3" t="s">
        <v>83</v>
      </c>
      <c r="R30" s="3" t="s">
        <v>494</v>
      </c>
      <c r="S30" s="3" t="s">
        <v>83</v>
      </c>
      <c r="T30" s="3" t="s">
        <v>112</v>
      </c>
      <c r="U30" s="3" t="s">
        <v>83</v>
      </c>
      <c r="V30" s="3" t="s">
        <v>86</v>
      </c>
      <c r="W30" s="3" t="s">
        <v>86</v>
      </c>
      <c r="X30" s="3" t="s">
        <v>1982</v>
      </c>
      <c r="Y30" s="3" t="s">
        <v>1983</v>
      </c>
      <c r="Z30" s="3" t="s">
        <v>356</v>
      </c>
      <c r="AA30" s="3" t="s">
        <v>434</v>
      </c>
      <c r="AB30" s="3" t="s">
        <v>115</v>
      </c>
      <c r="AC30" s="3" t="s">
        <v>392</v>
      </c>
      <c r="AD30" s="3">
        <f>-(0.12 %)</f>
        <v>-1.1999999999999999E-3</v>
      </c>
      <c r="AE30" s="3" t="s">
        <v>1984</v>
      </c>
      <c r="AF30" s="3" t="s">
        <v>101</v>
      </c>
      <c r="AG30" s="3" t="s">
        <v>117</v>
      </c>
      <c r="AH30" s="3" t="s">
        <v>1592</v>
      </c>
      <c r="AI30" s="3" t="s">
        <v>393</v>
      </c>
      <c r="AJ30" s="3" t="s">
        <v>433</v>
      </c>
      <c r="AK30" s="3" t="s">
        <v>433</v>
      </c>
      <c r="AL30" s="3" t="s">
        <v>490</v>
      </c>
      <c r="AM30" s="3" t="s">
        <v>490</v>
      </c>
      <c r="AN30" s="3" t="s">
        <v>112</v>
      </c>
      <c r="AO30" s="3" t="s">
        <v>112</v>
      </c>
      <c r="AP30" s="3" t="s">
        <v>86</v>
      </c>
      <c r="AQ30" s="3" t="s">
        <v>86</v>
      </c>
      <c r="AR30" s="3" t="s">
        <v>83</v>
      </c>
      <c r="AS30" s="3" t="s">
        <v>83</v>
      </c>
      <c r="AT30" s="3" t="s">
        <v>335</v>
      </c>
      <c r="AU30" s="3" t="s">
        <v>335</v>
      </c>
      <c r="AV30" s="8">
        <v>0.1</v>
      </c>
      <c r="AW30" s="8">
        <v>0.11</v>
      </c>
      <c r="AX30" s="8">
        <v>0.14000000000000001</v>
      </c>
      <c r="AY30" s="8">
        <v>0.28999999999999998</v>
      </c>
      <c r="AZ30" s="2"/>
    </row>
    <row r="31" spans="4:52" x14ac:dyDescent="0.2">
      <c r="D31" s="1" t="s">
        <v>1512</v>
      </c>
      <c r="E31" s="3" t="s">
        <v>76</v>
      </c>
      <c r="F31" s="3" t="s">
        <v>1985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0.80972222222222223</v>
      </c>
      <c r="N31" s="3" t="s">
        <v>1986</v>
      </c>
      <c r="O31" s="2"/>
      <c r="P31" s="3" t="s">
        <v>370</v>
      </c>
      <c r="Q31" s="3" t="s">
        <v>1987</v>
      </c>
      <c r="R31" s="3" t="s">
        <v>216</v>
      </c>
      <c r="S31" s="3" t="s">
        <v>331</v>
      </c>
      <c r="T31" s="3" t="s">
        <v>186</v>
      </c>
      <c r="U31" s="3" t="s">
        <v>392</v>
      </c>
      <c r="V31" s="3" t="s">
        <v>1988</v>
      </c>
      <c r="W31" s="3">
        <f>-(1.3 %)</f>
        <v>-1.3000000000000001E-2</v>
      </c>
      <c r="X31" s="3" t="s">
        <v>1989</v>
      </c>
      <c r="Y31" s="3" t="s">
        <v>1805</v>
      </c>
      <c r="Z31" s="3" t="s">
        <v>721</v>
      </c>
      <c r="AA31" s="3" t="s">
        <v>490</v>
      </c>
      <c r="AB31" s="3" t="s">
        <v>133</v>
      </c>
      <c r="AC31" s="3" t="s">
        <v>121</v>
      </c>
      <c r="AD31" s="3" t="s">
        <v>86</v>
      </c>
      <c r="AE31" s="3" t="s">
        <v>86</v>
      </c>
      <c r="AF31" s="3" t="s">
        <v>101</v>
      </c>
      <c r="AG31" s="3" t="s">
        <v>117</v>
      </c>
      <c r="AH31" s="3" t="s">
        <v>1429</v>
      </c>
      <c r="AI31" s="3" t="s">
        <v>393</v>
      </c>
      <c r="AJ31" s="3" t="s">
        <v>214</v>
      </c>
      <c r="AK31" s="3" t="s">
        <v>214</v>
      </c>
      <c r="AL31" s="3" t="s">
        <v>353</v>
      </c>
      <c r="AM31" s="3" t="s">
        <v>353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83</v>
      </c>
      <c r="AS31" s="3" t="s">
        <v>83</v>
      </c>
      <c r="AT31" s="3" t="s">
        <v>335</v>
      </c>
      <c r="AU31" s="3" t="s">
        <v>335</v>
      </c>
      <c r="AV31" s="8">
        <v>0.05</v>
      </c>
      <c r="AW31" s="8">
        <v>0.06</v>
      </c>
      <c r="AX31" s="8">
        <v>7.0000000000000007E-2</v>
      </c>
      <c r="AY31" s="8">
        <v>0.17</v>
      </c>
      <c r="AZ31" s="2"/>
    </row>
    <row r="32" spans="4:52" x14ac:dyDescent="0.2">
      <c r="D32" s="1" t="s">
        <v>1990</v>
      </c>
      <c r="E32" s="3" t="s">
        <v>76</v>
      </c>
      <c r="F32" s="3" t="s">
        <v>607</v>
      </c>
      <c r="G32" s="3" t="s">
        <v>468</v>
      </c>
      <c r="H32" s="2"/>
      <c r="I32" s="2"/>
      <c r="J32" s="2"/>
      <c r="K32" s="3" t="s">
        <v>1033</v>
      </c>
      <c r="L32" s="3" t="s">
        <v>161</v>
      </c>
      <c r="M32" s="6">
        <v>0.80972222222222223</v>
      </c>
      <c r="N32" s="3" t="s">
        <v>1991</v>
      </c>
      <c r="O32" s="2"/>
      <c r="P32" s="3" t="s">
        <v>370</v>
      </c>
      <c r="Q32" s="3" t="s">
        <v>325</v>
      </c>
      <c r="R32" s="3" t="s">
        <v>121</v>
      </c>
      <c r="S32" s="3" t="s">
        <v>112</v>
      </c>
      <c r="T32" s="3" t="s">
        <v>186</v>
      </c>
      <c r="U32" s="3" t="s">
        <v>186</v>
      </c>
      <c r="V32" s="3">
        <f>-(0.02 %)</f>
        <v>-2.0000000000000001E-4</v>
      </c>
      <c r="W32" s="3" t="s">
        <v>86</v>
      </c>
      <c r="X32" s="3" t="s">
        <v>1992</v>
      </c>
      <c r="Y32" s="3" t="s">
        <v>83</v>
      </c>
      <c r="Z32" s="3" t="s">
        <v>146</v>
      </c>
      <c r="AA32" s="3" t="s">
        <v>83</v>
      </c>
      <c r="AB32" s="3" t="s">
        <v>133</v>
      </c>
      <c r="AC32" s="3" t="s">
        <v>83</v>
      </c>
      <c r="AD32" s="3" t="s">
        <v>1993</v>
      </c>
      <c r="AE32" s="3" t="s">
        <v>86</v>
      </c>
      <c r="AF32" s="3" t="s">
        <v>83</v>
      </c>
      <c r="AG32" s="3" t="s">
        <v>83</v>
      </c>
      <c r="AH32" s="3" t="s">
        <v>83</v>
      </c>
      <c r="AI32" s="3" t="s">
        <v>83</v>
      </c>
      <c r="AJ32" s="3" t="s">
        <v>1347</v>
      </c>
      <c r="AK32" s="3" t="s">
        <v>1347</v>
      </c>
      <c r="AL32" s="3" t="s">
        <v>121</v>
      </c>
      <c r="AM32" s="3" t="s">
        <v>121</v>
      </c>
      <c r="AN32" s="3" t="s">
        <v>179</v>
      </c>
      <c r="AO32" s="3" t="s">
        <v>179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83</v>
      </c>
      <c r="AU32" s="3" t="s">
        <v>83</v>
      </c>
      <c r="AV32" s="8">
        <v>0</v>
      </c>
      <c r="AW32" s="8">
        <v>0</v>
      </c>
      <c r="AX32" s="8">
        <v>0</v>
      </c>
      <c r="AY32" s="8">
        <v>0</v>
      </c>
      <c r="AZ32" s="2"/>
    </row>
    <row r="33" spans="4:52" x14ac:dyDescent="0.2">
      <c r="D33" s="1" t="s">
        <v>1994</v>
      </c>
      <c r="E33" s="3" t="s">
        <v>76</v>
      </c>
      <c r="F33" s="3" t="s">
        <v>1995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0.80972222222222223</v>
      </c>
      <c r="N33" s="3" t="s">
        <v>1996</v>
      </c>
      <c r="O33" s="2"/>
      <c r="P33" s="3" t="s">
        <v>757</v>
      </c>
      <c r="Q33" s="3" t="s">
        <v>83</v>
      </c>
      <c r="R33" s="3" t="s">
        <v>380</v>
      </c>
      <c r="S33" s="3" t="s">
        <v>83</v>
      </c>
      <c r="T33" s="3" t="s">
        <v>121</v>
      </c>
      <c r="U33" s="3" t="s">
        <v>83</v>
      </c>
      <c r="V33" s="3" t="s">
        <v>1997</v>
      </c>
      <c r="W33" s="3" t="s">
        <v>86</v>
      </c>
      <c r="X33" s="3" t="s">
        <v>1998</v>
      </c>
      <c r="Y33" s="3" t="s">
        <v>83</v>
      </c>
      <c r="Z33" s="3" t="s">
        <v>196</v>
      </c>
      <c r="AA33" s="3" t="s">
        <v>83</v>
      </c>
      <c r="AB33" s="3" t="s">
        <v>121</v>
      </c>
      <c r="AC33" s="3" t="s">
        <v>83</v>
      </c>
      <c r="AD33" s="3" t="s">
        <v>1999</v>
      </c>
      <c r="AE33" s="3" t="s">
        <v>86</v>
      </c>
      <c r="AF33" s="3" t="s">
        <v>290</v>
      </c>
      <c r="AG33" s="3" t="s">
        <v>83</v>
      </c>
      <c r="AH33" s="3" t="s">
        <v>2000</v>
      </c>
      <c r="AI33" s="3" t="s">
        <v>83</v>
      </c>
      <c r="AJ33" s="3" t="s">
        <v>374</v>
      </c>
      <c r="AK33" s="3" t="s">
        <v>374</v>
      </c>
      <c r="AL33" s="3" t="s">
        <v>228</v>
      </c>
      <c r="AM33" s="3" t="s">
        <v>228</v>
      </c>
      <c r="AN33" s="3" t="s">
        <v>133</v>
      </c>
      <c r="AO33" s="3" t="s">
        <v>133</v>
      </c>
      <c r="AP33" s="3" t="s">
        <v>86</v>
      </c>
      <c r="AQ33" s="3" t="s">
        <v>86</v>
      </c>
      <c r="AR33" s="3" t="s">
        <v>1920</v>
      </c>
      <c r="AS33" s="3" t="s">
        <v>1920</v>
      </c>
      <c r="AT33" s="3" t="s">
        <v>335</v>
      </c>
      <c r="AU33" s="3" t="s">
        <v>335</v>
      </c>
      <c r="AV33" s="8">
        <v>0.03</v>
      </c>
      <c r="AW33" s="8">
        <v>0.05</v>
      </c>
      <c r="AX33" s="8">
        <v>0.09</v>
      </c>
      <c r="AY33" s="8">
        <v>0.19</v>
      </c>
      <c r="AZ33" s="2"/>
    </row>
    <row r="34" spans="4:52" x14ac:dyDescent="0.2">
      <c r="D34" s="1" t="s">
        <v>2001</v>
      </c>
      <c r="E34" s="3" t="s">
        <v>920</v>
      </c>
      <c r="F34" s="3" t="s">
        <v>681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0.81041666666666667</v>
      </c>
      <c r="N34" s="3" t="s">
        <v>2002</v>
      </c>
      <c r="O34" s="2"/>
      <c r="P34" s="3" t="s">
        <v>83</v>
      </c>
      <c r="Q34" s="3" t="s">
        <v>83</v>
      </c>
      <c r="R34" s="3" t="s">
        <v>83</v>
      </c>
      <c r="S34" s="3" t="s">
        <v>83</v>
      </c>
      <c r="T34" s="3" t="s">
        <v>83</v>
      </c>
      <c r="U34" s="3" t="s">
        <v>83</v>
      </c>
      <c r="V34" s="3" t="s">
        <v>86</v>
      </c>
      <c r="W34" s="3" t="s">
        <v>86</v>
      </c>
      <c r="X34" s="3" t="s">
        <v>2003</v>
      </c>
      <c r="Y34" s="3" t="s">
        <v>83</v>
      </c>
      <c r="Z34" s="3" t="s">
        <v>1362</v>
      </c>
      <c r="AA34" s="3" t="s">
        <v>83</v>
      </c>
      <c r="AB34" s="3" t="s">
        <v>1259</v>
      </c>
      <c r="AC34" s="3" t="s">
        <v>83</v>
      </c>
      <c r="AD34" s="3" t="s">
        <v>2004</v>
      </c>
      <c r="AE34" s="3" t="s">
        <v>86</v>
      </c>
      <c r="AF34" s="3" t="s">
        <v>290</v>
      </c>
      <c r="AG34" s="3" t="s">
        <v>83</v>
      </c>
      <c r="AH34" s="3" t="s">
        <v>778</v>
      </c>
      <c r="AI34" s="3" t="s">
        <v>83</v>
      </c>
      <c r="AJ34" s="3" t="s">
        <v>325</v>
      </c>
      <c r="AK34" s="3" t="s">
        <v>325</v>
      </c>
      <c r="AL34" s="3" t="s">
        <v>677</v>
      </c>
      <c r="AM34" s="3" t="s">
        <v>677</v>
      </c>
      <c r="AN34" s="3" t="s">
        <v>216</v>
      </c>
      <c r="AO34" s="3" t="s">
        <v>216</v>
      </c>
      <c r="AP34" s="3" t="s">
        <v>86</v>
      </c>
      <c r="AQ34" s="3" t="s">
        <v>86</v>
      </c>
      <c r="AR34" s="3" t="s">
        <v>83</v>
      </c>
      <c r="AS34" s="3" t="s">
        <v>83</v>
      </c>
      <c r="AT34" s="3" t="s">
        <v>335</v>
      </c>
      <c r="AU34" s="3" t="s">
        <v>335</v>
      </c>
      <c r="AV34" s="8">
        <v>0.01</v>
      </c>
      <c r="AW34" s="8">
        <v>0.02</v>
      </c>
      <c r="AX34" s="8">
        <v>0.04</v>
      </c>
      <c r="AY34" s="8">
        <v>0.16</v>
      </c>
      <c r="AZ34" s="2"/>
    </row>
    <row r="35" spans="4:52" x14ac:dyDescent="0.2">
      <c r="D35" s="1" t="s">
        <v>2005</v>
      </c>
      <c r="E35" s="3" t="s">
        <v>76</v>
      </c>
      <c r="F35" s="3" t="s">
        <v>2006</v>
      </c>
      <c r="G35" s="3" t="s">
        <v>468</v>
      </c>
      <c r="H35" s="2"/>
      <c r="I35" s="2"/>
      <c r="J35" s="2"/>
      <c r="K35" s="3" t="s">
        <v>79</v>
      </c>
      <c r="L35" s="3" t="s">
        <v>161</v>
      </c>
      <c r="M35" s="6">
        <v>0.81041666666666667</v>
      </c>
      <c r="N35" s="3" t="s">
        <v>2007</v>
      </c>
      <c r="O35" s="2"/>
      <c r="P35" s="3" t="s">
        <v>279</v>
      </c>
      <c r="Q35" s="3" t="s">
        <v>83</v>
      </c>
      <c r="R35" s="3" t="s">
        <v>504</v>
      </c>
      <c r="S35" s="3" t="s">
        <v>83</v>
      </c>
      <c r="T35" s="3" t="s">
        <v>158</v>
      </c>
      <c r="U35" s="3" t="s">
        <v>83</v>
      </c>
      <c r="V35" s="3" t="s">
        <v>2008</v>
      </c>
      <c r="W35" s="3" t="s">
        <v>86</v>
      </c>
      <c r="X35" s="3" t="s">
        <v>2009</v>
      </c>
      <c r="Y35" s="3" t="s">
        <v>83</v>
      </c>
      <c r="Z35" s="3" t="s">
        <v>178</v>
      </c>
      <c r="AA35" s="3" t="s">
        <v>83</v>
      </c>
      <c r="AB35" s="3" t="s">
        <v>146</v>
      </c>
      <c r="AC35" s="3" t="s">
        <v>83</v>
      </c>
      <c r="AD35" s="3">
        <f>-(0.26 %)</f>
        <v>-2.5999999999999999E-3</v>
      </c>
      <c r="AE35" s="3" t="s">
        <v>86</v>
      </c>
      <c r="AF35" s="3" t="s">
        <v>290</v>
      </c>
      <c r="AG35" s="3" t="s">
        <v>83</v>
      </c>
      <c r="AH35" s="3" t="s">
        <v>1429</v>
      </c>
      <c r="AI35" s="3" t="s">
        <v>83</v>
      </c>
      <c r="AJ35" s="3" t="s">
        <v>1206</v>
      </c>
      <c r="AK35" s="3" t="s">
        <v>1206</v>
      </c>
      <c r="AL35" s="3" t="s">
        <v>144</v>
      </c>
      <c r="AM35" s="3" t="s">
        <v>144</v>
      </c>
      <c r="AN35" s="3" t="s">
        <v>158</v>
      </c>
      <c r="AO35" s="3" t="s">
        <v>158</v>
      </c>
      <c r="AP35" s="3" t="s">
        <v>86</v>
      </c>
      <c r="AQ35" s="3" t="s">
        <v>86</v>
      </c>
      <c r="AR35" s="3" t="s">
        <v>83</v>
      </c>
      <c r="AS35" s="3" t="s">
        <v>83</v>
      </c>
      <c r="AT35" s="3" t="s">
        <v>335</v>
      </c>
      <c r="AU35" s="3" t="s">
        <v>335</v>
      </c>
      <c r="AV35" s="8">
        <v>0.03</v>
      </c>
      <c r="AW35" s="8">
        <v>0.03</v>
      </c>
      <c r="AX35" s="8">
        <v>0.05</v>
      </c>
      <c r="AY35" s="8">
        <v>0.17</v>
      </c>
      <c r="AZ35" s="2"/>
    </row>
    <row r="36" spans="4:52" x14ac:dyDescent="0.2">
      <c r="D36" s="1" t="s">
        <v>2011</v>
      </c>
      <c r="E36" s="3" t="s">
        <v>76</v>
      </c>
      <c r="F36" s="3" t="s">
        <v>2012</v>
      </c>
      <c r="G36" s="3" t="s">
        <v>89</v>
      </c>
      <c r="H36" s="2"/>
      <c r="I36" s="2"/>
      <c r="J36" s="2"/>
      <c r="K36" s="3" t="s">
        <v>79</v>
      </c>
      <c r="L36" s="3" t="s">
        <v>161</v>
      </c>
      <c r="M36" s="6">
        <v>0.81041666666666667</v>
      </c>
      <c r="N36" s="3" t="s">
        <v>2013</v>
      </c>
      <c r="O36" s="2"/>
      <c r="P36" s="3" t="s">
        <v>757</v>
      </c>
      <c r="Q36" s="3" t="s">
        <v>83</v>
      </c>
      <c r="R36" s="3" t="s">
        <v>331</v>
      </c>
      <c r="S36" s="3" t="s">
        <v>83</v>
      </c>
      <c r="T36" s="3" t="s">
        <v>115</v>
      </c>
      <c r="U36" s="3" t="s">
        <v>83</v>
      </c>
      <c r="V36" s="3" t="s">
        <v>2014</v>
      </c>
      <c r="W36" s="3" t="s">
        <v>86</v>
      </c>
      <c r="X36" s="3" t="s">
        <v>2015</v>
      </c>
      <c r="Y36" s="3" t="s">
        <v>83</v>
      </c>
      <c r="Z36" s="3" t="s">
        <v>504</v>
      </c>
      <c r="AA36" s="3" t="s">
        <v>83</v>
      </c>
      <c r="AB36" s="3" t="s">
        <v>179</v>
      </c>
      <c r="AC36" s="3" t="s">
        <v>83</v>
      </c>
      <c r="AD36" s="3">
        <f>-(0.06 %)</f>
        <v>-5.9999999999999995E-4</v>
      </c>
      <c r="AE36" s="3" t="s">
        <v>86</v>
      </c>
      <c r="AF36" s="3" t="s">
        <v>290</v>
      </c>
      <c r="AG36" s="3" t="s">
        <v>83</v>
      </c>
      <c r="AH36" s="3" t="s">
        <v>2000</v>
      </c>
      <c r="AI36" s="3" t="s">
        <v>83</v>
      </c>
      <c r="AJ36" s="3" t="s">
        <v>325</v>
      </c>
      <c r="AK36" s="3" t="s">
        <v>325</v>
      </c>
      <c r="AL36" s="3" t="s">
        <v>504</v>
      </c>
      <c r="AM36" s="3" t="s">
        <v>504</v>
      </c>
      <c r="AN36" s="3" t="s">
        <v>179</v>
      </c>
      <c r="AO36" s="3" t="s">
        <v>179</v>
      </c>
      <c r="AP36" s="3" t="s">
        <v>86</v>
      </c>
      <c r="AQ36" s="3" t="s">
        <v>86</v>
      </c>
      <c r="AR36" s="3" t="s">
        <v>83</v>
      </c>
      <c r="AS36" s="3" t="s">
        <v>83</v>
      </c>
      <c r="AT36" s="3" t="s">
        <v>335</v>
      </c>
      <c r="AU36" s="3" t="s">
        <v>335</v>
      </c>
      <c r="AV36" s="8">
        <v>0.02</v>
      </c>
      <c r="AW36" s="8">
        <v>0.02</v>
      </c>
      <c r="AX36" s="8">
        <v>0.04</v>
      </c>
      <c r="AY36" s="8">
        <v>0.17</v>
      </c>
      <c r="AZ36" s="2"/>
    </row>
    <row r="37" spans="4:52" x14ac:dyDescent="0.2">
      <c r="D37" s="4" t="s">
        <v>2016</v>
      </c>
      <c r="E37" s="3" t="s">
        <v>76</v>
      </c>
      <c r="F37" s="3" t="s">
        <v>2017</v>
      </c>
      <c r="G37" s="3" t="s">
        <v>130</v>
      </c>
      <c r="H37" s="2"/>
      <c r="I37" s="2"/>
      <c r="J37" s="2"/>
      <c r="K37" s="3" t="s">
        <v>79</v>
      </c>
      <c r="L37" s="3" t="s">
        <v>161</v>
      </c>
      <c r="M37" s="6">
        <v>0.81041666666666667</v>
      </c>
      <c r="N37" s="4" t="s">
        <v>2018</v>
      </c>
      <c r="O37" s="2"/>
      <c r="P37" s="3" t="s">
        <v>1275</v>
      </c>
      <c r="Q37" s="3" t="s">
        <v>485</v>
      </c>
      <c r="R37" s="3" t="s">
        <v>490</v>
      </c>
      <c r="S37" s="3" t="s">
        <v>683</v>
      </c>
      <c r="T37" s="3" t="s">
        <v>179</v>
      </c>
      <c r="U37" s="3" t="s">
        <v>112</v>
      </c>
      <c r="V37" s="3" t="s">
        <v>1231</v>
      </c>
      <c r="W37" s="3">
        <f>-(0.53 %)</f>
        <v>-5.3E-3</v>
      </c>
      <c r="X37" s="3" t="s">
        <v>2019</v>
      </c>
      <c r="Y37" s="3" t="s">
        <v>2020</v>
      </c>
      <c r="Z37" s="3" t="s">
        <v>331</v>
      </c>
      <c r="AA37" s="3" t="s">
        <v>694</v>
      </c>
      <c r="AB37" s="3" t="s">
        <v>186</v>
      </c>
      <c r="AC37" s="3" t="s">
        <v>529</v>
      </c>
      <c r="AD37" s="3" t="s">
        <v>86</v>
      </c>
      <c r="AE37" s="3" t="s">
        <v>86</v>
      </c>
      <c r="AF37" s="3" t="s">
        <v>1225</v>
      </c>
      <c r="AG37" s="3" t="s">
        <v>290</v>
      </c>
      <c r="AH37" s="3" t="s">
        <v>155</v>
      </c>
      <c r="AI37" s="3" t="s">
        <v>2021</v>
      </c>
      <c r="AJ37" s="3" t="s">
        <v>1054</v>
      </c>
      <c r="AK37" s="3" t="s">
        <v>1054</v>
      </c>
      <c r="AL37" s="3" t="s">
        <v>575</v>
      </c>
      <c r="AM37" s="3" t="s">
        <v>575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83</v>
      </c>
      <c r="AS37" s="3" t="s">
        <v>83</v>
      </c>
      <c r="AT37" s="3" t="s">
        <v>83</v>
      </c>
      <c r="AU37" s="3" t="s">
        <v>83</v>
      </c>
      <c r="AV37" s="8">
        <v>0.14000000000000001</v>
      </c>
      <c r="AW37" s="8">
        <v>0.16</v>
      </c>
      <c r="AX37" s="8">
        <v>0.19</v>
      </c>
      <c r="AY37" s="8">
        <v>0.35</v>
      </c>
      <c r="AZ37" s="2"/>
    </row>
    <row r="38" spans="4:52" x14ac:dyDescent="0.2">
      <c r="D38" s="1" t="s">
        <v>1174</v>
      </c>
      <c r="E38" s="3" t="s">
        <v>76</v>
      </c>
      <c r="F38" s="3" t="s">
        <v>1175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0.81041666666666667</v>
      </c>
      <c r="N38" s="3" t="s">
        <v>2022</v>
      </c>
      <c r="O38" s="2"/>
      <c r="P38" s="3" t="s">
        <v>119</v>
      </c>
      <c r="Q38" s="3" t="s">
        <v>83</v>
      </c>
      <c r="R38" s="3" t="s">
        <v>310</v>
      </c>
      <c r="S38" s="3" t="s">
        <v>83</v>
      </c>
      <c r="T38" s="3" t="s">
        <v>186</v>
      </c>
      <c r="U38" s="3" t="s">
        <v>83</v>
      </c>
      <c r="V38" s="3">
        <f>-(0.12 %)</f>
        <v>-1.1999999999999999E-3</v>
      </c>
      <c r="W38" s="3" t="s">
        <v>86</v>
      </c>
      <c r="X38" s="3" t="s">
        <v>2023</v>
      </c>
      <c r="Y38" s="3" t="s">
        <v>83</v>
      </c>
      <c r="Z38" s="3" t="s">
        <v>574</v>
      </c>
      <c r="AA38" s="3" t="s">
        <v>83</v>
      </c>
      <c r="AB38" s="3" t="s">
        <v>179</v>
      </c>
      <c r="AC38" s="3" t="s">
        <v>83</v>
      </c>
      <c r="AD38" s="3">
        <f>-(0.14 %)</f>
        <v>-1.4000000000000002E-3</v>
      </c>
      <c r="AE38" s="3" t="s">
        <v>86</v>
      </c>
      <c r="AF38" s="3" t="s">
        <v>101</v>
      </c>
      <c r="AG38" s="3" t="s">
        <v>83</v>
      </c>
      <c r="AH38" s="3" t="s">
        <v>314</v>
      </c>
      <c r="AI38" s="3" t="s">
        <v>83</v>
      </c>
      <c r="AJ38" s="3" t="s">
        <v>422</v>
      </c>
      <c r="AK38" s="3" t="s">
        <v>422</v>
      </c>
      <c r="AL38" s="3" t="s">
        <v>339</v>
      </c>
      <c r="AM38" s="3" t="s">
        <v>339</v>
      </c>
      <c r="AN38" s="3" t="s">
        <v>186</v>
      </c>
      <c r="AO38" s="3" t="s">
        <v>186</v>
      </c>
      <c r="AP38" s="3" t="s">
        <v>86</v>
      </c>
      <c r="AQ38" s="3" t="s">
        <v>86</v>
      </c>
      <c r="AR38" s="3" t="s">
        <v>83</v>
      </c>
      <c r="AS38" s="3" t="s">
        <v>83</v>
      </c>
      <c r="AT38" s="3" t="s">
        <v>183</v>
      </c>
      <c r="AU38" s="3" t="s">
        <v>183</v>
      </c>
      <c r="AV38" s="8">
        <v>0.04</v>
      </c>
      <c r="AW38" s="8">
        <v>0.04</v>
      </c>
      <c r="AX38" s="8">
        <v>0.06</v>
      </c>
      <c r="AY38" s="8">
        <v>0.22</v>
      </c>
      <c r="AZ38" s="2"/>
    </row>
    <row r="39" spans="4:52" x14ac:dyDescent="0.2">
      <c r="D39" s="1" t="s">
        <v>2024</v>
      </c>
      <c r="E39" s="3" t="s">
        <v>76</v>
      </c>
      <c r="F39" s="3" t="s">
        <v>1473</v>
      </c>
      <c r="G39" s="3" t="s">
        <v>468</v>
      </c>
      <c r="H39" s="2"/>
      <c r="I39" s="2"/>
      <c r="J39" s="2"/>
      <c r="K39" s="3" t="s">
        <v>1033</v>
      </c>
      <c r="L39" s="3" t="s">
        <v>161</v>
      </c>
      <c r="M39" s="6">
        <v>0.81111111111111101</v>
      </c>
      <c r="N39" s="3" t="s">
        <v>2025</v>
      </c>
      <c r="O39" s="2"/>
      <c r="P39" s="3" t="s">
        <v>82</v>
      </c>
      <c r="Q39" s="3" t="s">
        <v>83</v>
      </c>
      <c r="R39" s="3" t="s">
        <v>121</v>
      </c>
      <c r="S39" s="3" t="s">
        <v>83</v>
      </c>
      <c r="T39" s="3" t="s">
        <v>186</v>
      </c>
      <c r="U39" s="3" t="s">
        <v>83</v>
      </c>
      <c r="V39" s="3">
        <f>-(0.04 %)</f>
        <v>-4.0000000000000002E-4</v>
      </c>
      <c r="W39" s="3" t="s">
        <v>86</v>
      </c>
      <c r="X39" s="3" t="s">
        <v>2026</v>
      </c>
      <c r="Y39" s="3" t="s">
        <v>1377</v>
      </c>
      <c r="Z39" s="3" t="s">
        <v>121</v>
      </c>
      <c r="AA39" s="3" t="s">
        <v>112</v>
      </c>
      <c r="AB39" s="3" t="s">
        <v>186</v>
      </c>
      <c r="AC39" s="3" t="s">
        <v>179</v>
      </c>
      <c r="AD39" s="3">
        <f>-(0.03 %)</f>
        <v>-2.9999999999999997E-4</v>
      </c>
      <c r="AE39" s="3" t="s">
        <v>86</v>
      </c>
      <c r="AF39" s="3" t="s">
        <v>83</v>
      </c>
      <c r="AG39" s="3" t="s">
        <v>117</v>
      </c>
      <c r="AH39" s="3" t="s">
        <v>83</v>
      </c>
      <c r="AI39" s="3" t="s">
        <v>497</v>
      </c>
      <c r="AJ39" s="3" t="s">
        <v>191</v>
      </c>
      <c r="AK39" s="3" t="s">
        <v>191</v>
      </c>
      <c r="AL39" s="3" t="s">
        <v>121</v>
      </c>
      <c r="AM39" s="3" t="s">
        <v>121</v>
      </c>
      <c r="AN39" s="3" t="s">
        <v>179</v>
      </c>
      <c r="AO39" s="3" t="s">
        <v>179</v>
      </c>
      <c r="AP39" s="3" t="s">
        <v>86</v>
      </c>
      <c r="AQ39" s="3" t="s">
        <v>86</v>
      </c>
      <c r="AR39" s="3" t="s">
        <v>83</v>
      </c>
      <c r="AS39" s="3" t="s">
        <v>83</v>
      </c>
      <c r="AT39" s="3" t="s">
        <v>83</v>
      </c>
      <c r="AU39" s="3" t="s">
        <v>83</v>
      </c>
      <c r="AV39" s="8">
        <v>0</v>
      </c>
      <c r="AW39" s="8">
        <v>0</v>
      </c>
      <c r="AX39" s="8">
        <v>0</v>
      </c>
      <c r="AY39" s="8">
        <v>0</v>
      </c>
      <c r="AZ39" s="2"/>
    </row>
    <row r="40" spans="4:52" x14ac:dyDescent="0.2">
      <c r="D40" s="1" t="s">
        <v>979</v>
      </c>
      <c r="E40" s="3" t="s">
        <v>76</v>
      </c>
      <c r="F40" s="3" t="s">
        <v>980</v>
      </c>
      <c r="G40" s="3" t="s">
        <v>89</v>
      </c>
      <c r="H40" s="2"/>
      <c r="I40" s="2"/>
      <c r="J40" s="2"/>
      <c r="K40" s="3" t="s">
        <v>79</v>
      </c>
      <c r="L40" s="3" t="s">
        <v>161</v>
      </c>
      <c r="M40" s="6">
        <v>0.81111111111111101</v>
      </c>
      <c r="N40" s="3" t="s">
        <v>2027</v>
      </c>
      <c r="O40" s="2"/>
      <c r="P40" s="3" t="s">
        <v>110</v>
      </c>
      <c r="Q40" s="3" t="s">
        <v>1356</v>
      </c>
      <c r="R40" s="3" t="s">
        <v>85</v>
      </c>
      <c r="S40" s="3" t="s">
        <v>759</v>
      </c>
      <c r="T40" s="3" t="s">
        <v>112</v>
      </c>
      <c r="U40" s="3" t="s">
        <v>186</v>
      </c>
      <c r="V40" s="3" t="s">
        <v>2028</v>
      </c>
      <c r="W40" s="3" t="s">
        <v>2029</v>
      </c>
      <c r="X40" s="3" t="s">
        <v>2030</v>
      </c>
      <c r="Y40" s="3" t="s">
        <v>2031</v>
      </c>
      <c r="Z40" s="3" t="s">
        <v>85</v>
      </c>
      <c r="AA40" s="3" t="s">
        <v>609</v>
      </c>
      <c r="AB40" s="3" t="s">
        <v>186</v>
      </c>
      <c r="AC40" s="3" t="s">
        <v>133</v>
      </c>
      <c r="AD40" s="3" t="s">
        <v>2032</v>
      </c>
      <c r="AE40" s="3" t="s">
        <v>2033</v>
      </c>
      <c r="AF40" s="3" t="s">
        <v>117</v>
      </c>
      <c r="AG40" s="3" t="s">
        <v>117</v>
      </c>
      <c r="AH40" s="3" t="s">
        <v>497</v>
      </c>
      <c r="AI40" s="3" t="s">
        <v>314</v>
      </c>
      <c r="AJ40" s="3" t="s">
        <v>296</v>
      </c>
      <c r="AK40" s="3" t="s">
        <v>296</v>
      </c>
      <c r="AL40" s="3" t="s">
        <v>85</v>
      </c>
      <c r="AM40" s="3" t="s">
        <v>85</v>
      </c>
      <c r="AN40" s="3" t="s">
        <v>133</v>
      </c>
      <c r="AO40" s="3" t="s">
        <v>133</v>
      </c>
      <c r="AP40" s="3" t="s">
        <v>86</v>
      </c>
      <c r="AQ40" s="3" t="s">
        <v>86</v>
      </c>
      <c r="AR40" s="3" t="s">
        <v>83</v>
      </c>
      <c r="AS40" s="3" t="s">
        <v>83</v>
      </c>
      <c r="AT40" s="3" t="s">
        <v>313</v>
      </c>
      <c r="AU40" s="3" t="s">
        <v>313</v>
      </c>
      <c r="AV40" s="8">
        <v>0.08</v>
      </c>
      <c r="AW40" s="8">
        <v>0.11</v>
      </c>
      <c r="AX40" s="8">
        <v>0.15</v>
      </c>
      <c r="AY40" s="8">
        <v>0.6</v>
      </c>
      <c r="AZ40" s="2"/>
    </row>
    <row r="41" spans="4:52" x14ac:dyDescent="0.2">
      <c r="D41" s="1" t="s">
        <v>2034</v>
      </c>
      <c r="E41" s="3" t="s">
        <v>76</v>
      </c>
      <c r="F41" s="3" t="s">
        <v>236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0.81180555555555556</v>
      </c>
      <c r="N41" s="3" t="s">
        <v>2035</v>
      </c>
      <c r="O41" s="2"/>
      <c r="P41" s="3" t="s">
        <v>279</v>
      </c>
      <c r="Q41" s="3" t="s">
        <v>83</v>
      </c>
      <c r="R41" s="3" t="s">
        <v>126</v>
      </c>
      <c r="S41" s="3" t="s">
        <v>83</v>
      </c>
      <c r="T41" s="3" t="s">
        <v>146</v>
      </c>
      <c r="U41" s="3" t="s">
        <v>83</v>
      </c>
      <c r="V41" s="3" t="s">
        <v>2036</v>
      </c>
      <c r="W41" s="3" t="s">
        <v>86</v>
      </c>
      <c r="X41" s="3" t="s">
        <v>2037</v>
      </c>
      <c r="Y41" s="3" t="s">
        <v>83</v>
      </c>
      <c r="Z41" s="3" t="s">
        <v>460</v>
      </c>
      <c r="AA41" s="3" t="s">
        <v>83</v>
      </c>
      <c r="AB41" s="3" t="s">
        <v>609</v>
      </c>
      <c r="AC41" s="3" t="s">
        <v>83</v>
      </c>
      <c r="AD41" s="3" t="s">
        <v>2038</v>
      </c>
      <c r="AE41" s="3" t="s">
        <v>86</v>
      </c>
      <c r="AF41" s="3" t="s">
        <v>290</v>
      </c>
      <c r="AG41" s="3" t="s">
        <v>83</v>
      </c>
      <c r="AH41" s="3" t="s">
        <v>572</v>
      </c>
      <c r="AI41" s="3" t="s">
        <v>83</v>
      </c>
      <c r="AJ41" s="3" t="s">
        <v>1062</v>
      </c>
      <c r="AK41" s="3" t="s">
        <v>1062</v>
      </c>
      <c r="AL41" s="3" t="s">
        <v>387</v>
      </c>
      <c r="AM41" s="3" t="s">
        <v>387</v>
      </c>
      <c r="AN41" s="3" t="s">
        <v>186</v>
      </c>
      <c r="AO41" s="3" t="s">
        <v>186</v>
      </c>
      <c r="AP41" s="3" t="s">
        <v>86</v>
      </c>
      <c r="AQ41" s="3" t="s">
        <v>86</v>
      </c>
      <c r="AR41" s="3" t="s">
        <v>83</v>
      </c>
      <c r="AS41" s="3" t="s">
        <v>83</v>
      </c>
      <c r="AT41" s="3" t="s">
        <v>313</v>
      </c>
      <c r="AU41" s="3" t="s">
        <v>313</v>
      </c>
      <c r="AV41" s="8">
        <v>0.05</v>
      </c>
      <c r="AW41" s="8">
        <v>0.06</v>
      </c>
      <c r="AX41" s="8">
        <v>0.09</v>
      </c>
      <c r="AY41" s="8">
        <v>0.4</v>
      </c>
      <c r="AZ41" s="2"/>
    </row>
    <row r="42" spans="4:52" x14ac:dyDescent="0.2">
      <c r="D42" s="1" t="s">
        <v>1439</v>
      </c>
      <c r="E42" s="3" t="s">
        <v>76</v>
      </c>
      <c r="F42" s="3" t="s">
        <v>1440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0.81180555555555556</v>
      </c>
      <c r="N42" s="3" t="s">
        <v>2039</v>
      </c>
      <c r="O42" s="2"/>
      <c r="P42" s="3" t="s">
        <v>412</v>
      </c>
      <c r="Q42" s="3" t="s">
        <v>83</v>
      </c>
      <c r="R42" s="3" t="s">
        <v>398</v>
      </c>
      <c r="S42" s="3" t="s">
        <v>83</v>
      </c>
      <c r="T42" s="3" t="s">
        <v>186</v>
      </c>
      <c r="U42" s="3" t="s">
        <v>83</v>
      </c>
      <c r="V42" s="3" t="s">
        <v>1859</v>
      </c>
      <c r="W42" s="3" t="s">
        <v>86</v>
      </c>
      <c r="X42" s="3" t="s">
        <v>2040</v>
      </c>
      <c r="Y42" s="3" t="s">
        <v>83</v>
      </c>
      <c r="Z42" s="3" t="s">
        <v>747</v>
      </c>
      <c r="AA42" s="3" t="s">
        <v>83</v>
      </c>
      <c r="AB42" s="3" t="s">
        <v>186</v>
      </c>
      <c r="AC42" s="3" t="s">
        <v>83</v>
      </c>
      <c r="AD42" s="3" t="s">
        <v>2041</v>
      </c>
      <c r="AE42" s="3" t="s">
        <v>86</v>
      </c>
      <c r="AF42" s="3" t="s">
        <v>290</v>
      </c>
      <c r="AG42" s="3" t="s">
        <v>83</v>
      </c>
      <c r="AH42" s="3" t="s">
        <v>1583</v>
      </c>
      <c r="AI42" s="3" t="s">
        <v>83</v>
      </c>
      <c r="AJ42" s="3" t="s">
        <v>988</v>
      </c>
      <c r="AK42" s="3" t="s">
        <v>988</v>
      </c>
      <c r="AL42" s="3" t="s">
        <v>520</v>
      </c>
      <c r="AM42" s="3" t="s">
        <v>520</v>
      </c>
      <c r="AN42" s="3" t="s">
        <v>179</v>
      </c>
      <c r="AO42" s="3" t="s">
        <v>179</v>
      </c>
      <c r="AP42" s="3" t="s">
        <v>86</v>
      </c>
      <c r="AQ42" s="3" t="s">
        <v>86</v>
      </c>
      <c r="AR42" s="3" t="s">
        <v>83</v>
      </c>
      <c r="AS42" s="3" t="s">
        <v>83</v>
      </c>
      <c r="AT42" s="3" t="s">
        <v>335</v>
      </c>
      <c r="AU42" s="3" t="s">
        <v>335</v>
      </c>
      <c r="AV42" s="8">
        <v>0.06</v>
      </c>
      <c r="AW42" s="8">
        <v>0.06</v>
      </c>
      <c r="AX42" s="8">
        <v>0.08</v>
      </c>
      <c r="AY42" s="8">
        <v>0.3</v>
      </c>
      <c r="AZ42" s="2"/>
    </row>
    <row r="43" spans="4:52" x14ac:dyDescent="0.2">
      <c r="D43" s="1" t="s">
        <v>2042</v>
      </c>
      <c r="E43" s="3" t="s">
        <v>76</v>
      </c>
      <c r="F43" s="3" t="s">
        <v>2043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0.81180555555555556</v>
      </c>
      <c r="N43" s="3" t="s">
        <v>2044</v>
      </c>
      <c r="O43" s="2"/>
      <c r="P43" s="3" t="s">
        <v>412</v>
      </c>
      <c r="Q43" s="3" t="s">
        <v>83</v>
      </c>
      <c r="R43" s="3" t="s">
        <v>333</v>
      </c>
      <c r="S43" s="3" t="s">
        <v>83</v>
      </c>
      <c r="T43" s="3" t="s">
        <v>186</v>
      </c>
      <c r="U43" s="3" t="s">
        <v>83</v>
      </c>
      <c r="V43" s="3" t="s">
        <v>2045</v>
      </c>
      <c r="W43" s="3" t="s">
        <v>86</v>
      </c>
      <c r="X43" s="3" t="s">
        <v>2046</v>
      </c>
      <c r="Y43" s="3" t="s">
        <v>83</v>
      </c>
      <c r="Z43" s="3" t="s">
        <v>333</v>
      </c>
      <c r="AA43" s="3" t="s">
        <v>83</v>
      </c>
      <c r="AB43" s="3" t="s">
        <v>186</v>
      </c>
      <c r="AC43" s="3" t="s">
        <v>83</v>
      </c>
      <c r="AD43" s="3" t="s">
        <v>959</v>
      </c>
      <c r="AE43" s="3" t="s">
        <v>86</v>
      </c>
      <c r="AF43" s="3" t="s">
        <v>101</v>
      </c>
      <c r="AG43" s="3" t="s">
        <v>83</v>
      </c>
      <c r="AH43" s="3" t="s">
        <v>314</v>
      </c>
      <c r="AI43" s="3" t="s">
        <v>83</v>
      </c>
      <c r="AJ43" s="3" t="s">
        <v>351</v>
      </c>
      <c r="AK43" s="3" t="s">
        <v>351</v>
      </c>
      <c r="AL43" s="3" t="s">
        <v>333</v>
      </c>
      <c r="AM43" s="3" t="s">
        <v>333</v>
      </c>
      <c r="AN43" s="3" t="s">
        <v>186</v>
      </c>
      <c r="AO43" s="3" t="s">
        <v>186</v>
      </c>
      <c r="AP43" s="3" t="s">
        <v>86</v>
      </c>
      <c r="AQ43" s="3" t="s">
        <v>86</v>
      </c>
      <c r="AR43" s="3" t="s">
        <v>1920</v>
      </c>
      <c r="AS43" s="3" t="s">
        <v>1920</v>
      </c>
      <c r="AT43" s="3" t="s">
        <v>313</v>
      </c>
      <c r="AU43" s="3" t="s">
        <v>313</v>
      </c>
      <c r="AV43" s="8">
        <v>0.04</v>
      </c>
      <c r="AW43" s="8">
        <v>0.05</v>
      </c>
      <c r="AX43" s="8">
        <v>0.08</v>
      </c>
      <c r="AY43" s="8">
        <v>0.38</v>
      </c>
      <c r="AZ43" s="2"/>
    </row>
    <row r="44" spans="4:52" x14ac:dyDescent="0.2">
      <c r="D44" s="1" t="s">
        <v>1523</v>
      </c>
      <c r="E44" s="3" t="s">
        <v>76</v>
      </c>
      <c r="F44" s="3" t="s">
        <v>1524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0.81180555555555556</v>
      </c>
      <c r="N44" s="3" t="s">
        <v>2047</v>
      </c>
      <c r="O44" s="2"/>
      <c r="P44" s="3" t="s">
        <v>332</v>
      </c>
      <c r="Q44" s="3" t="s">
        <v>83</v>
      </c>
      <c r="R44" s="3" t="s">
        <v>263</v>
      </c>
      <c r="S44" s="3" t="s">
        <v>83</v>
      </c>
      <c r="T44" s="3" t="s">
        <v>516</v>
      </c>
      <c r="U44" s="3" t="s">
        <v>83</v>
      </c>
      <c r="V44" s="3" t="s">
        <v>2048</v>
      </c>
      <c r="W44" s="3" t="s">
        <v>86</v>
      </c>
      <c r="X44" s="3" t="s">
        <v>2010</v>
      </c>
      <c r="Y44" s="3" t="s">
        <v>83</v>
      </c>
      <c r="Z44" s="3" t="s">
        <v>185</v>
      </c>
      <c r="AA44" s="3" t="s">
        <v>83</v>
      </c>
      <c r="AB44" s="3" t="s">
        <v>441</v>
      </c>
      <c r="AC44" s="3" t="s">
        <v>83</v>
      </c>
      <c r="AD44" s="3" t="s">
        <v>2049</v>
      </c>
      <c r="AE44" s="3" t="s">
        <v>86</v>
      </c>
      <c r="AF44" s="3" t="s">
        <v>290</v>
      </c>
      <c r="AG44" s="3" t="s">
        <v>83</v>
      </c>
      <c r="AH44" s="3" t="s">
        <v>1429</v>
      </c>
      <c r="AI44" s="3" t="s">
        <v>83</v>
      </c>
      <c r="AJ44" s="3" t="s">
        <v>1163</v>
      </c>
      <c r="AK44" s="3" t="s">
        <v>1163</v>
      </c>
      <c r="AL44" s="3" t="s">
        <v>353</v>
      </c>
      <c r="AM44" s="3" t="s">
        <v>353</v>
      </c>
      <c r="AN44" s="3" t="s">
        <v>133</v>
      </c>
      <c r="AO44" s="3" t="s">
        <v>133</v>
      </c>
      <c r="AP44" s="3" t="s">
        <v>86</v>
      </c>
      <c r="AQ44" s="3" t="s">
        <v>86</v>
      </c>
      <c r="AR44" s="3" t="s">
        <v>83</v>
      </c>
      <c r="AS44" s="3" t="s">
        <v>83</v>
      </c>
      <c r="AT44" s="3" t="s">
        <v>335</v>
      </c>
      <c r="AU44" s="3" t="s">
        <v>335</v>
      </c>
      <c r="AV44" s="8">
        <v>0.05</v>
      </c>
      <c r="AW44" s="8">
        <v>0.06</v>
      </c>
      <c r="AX44" s="8">
        <v>0.09</v>
      </c>
      <c r="AY44" s="8">
        <v>0.27</v>
      </c>
      <c r="AZ44" s="2"/>
    </row>
    <row r="45" spans="4:52" x14ac:dyDescent="0.2">
      <c r="D45" s="1" t="s">
        <v>2050</v>
      </c>
      <c r="E45" s="3" t="s">
        <v>76</v>
      </c>
      <c r="F45" s="3" t="s">
        <v>337</v>
      </c>
      <c r="G45" s="3" t="s">
        <v>468</v>
      </c>
      <c r="H45" s="2"/>
      <c r="I45" s="2"/>
      <c r="J45" s="2"/>
      <c r="K45" s="3" t="s">
        <v>1033</v>
      </c>
      <c r="L45" s="3" t="s">
        <v>161</v>
      </c>
      <c r="M45" s="6">
        <v>0.81180555555555556</v>
      </c>
      <c r="N45" s="3" t="s">
        <v>2051</v>
      </c>
      <c r="O45" s="2"/>
      <c r="P45" s="3" t="s">
        <v>1389</v>
      </c>
      <c r="Q45" s="3" t="s">
        <v>83</v>
      </c>
      <c r="R45" s="3" t="s">
        <v>112</v>
      </c>
      <c r="S45" s="3" t="s">
        <v>83</v>
      </c>
      <c r="T45" s="3" t="s">
        <v>179</v>
      </c>
      <c r="U45" s="3" t="s">
        <v>83</v>
      </c>
      <c r="V45" s="3" t="s">
        <v>86</v>
      </c>
      <c r="W45" s="3" t="s">
        <v>86</v>
      </c>
      <c r="X45" s="3" t="s">
        <v>1941</v>
      </c>
      <c r="Y45" s="3" t="s">
        <v>83</v>
      </c>
      <c r="Z45" s="3" t="s">
        <v>112</v>
      </c>
      <c r="AA45" s="3" t="s">
        <v>83</v>
      </c>
      <c r="AB45" s="3" t="s">
        <v>186</v>
      </c>
      <c r="AC45" s="3" t="s">
        <v>83</v>
      </c>
      <c r="AD45" s="3">
        <f>-(1.7 %)</f>
        <v>-1.7000000000000001E-2</v>
      </c>
      <c r="AE45" s="3" t="s">
        <v>86</v>
      </c>
      <c r="AF45" s="3" t="s">
        <v>83</v>
      </c>
      <c r="AG45" s="3" t="s">
        <v>83</v>
      </c>
      <c r="AH45" s="3" t="s">
        <v>83</v>
      </c>
      <c r="AI45" s="3" t="s">
        <v>83</v>
      </c>
      <c r="AJ45" s="3" t="s">
        <v>83</v>
      </c>
      <c r="AK45" s="3" t="s">
        <v>83</v>
      </c>
      <c r="AL45" s="3" t="s">
        <v>83</v>
      </c>
      <c r="AM45" s="3" t="s">
        <v>83</v>
      </c>
      <c r="AN45" s="3" t="s">
        <v>83</v>
      </c>
      <c r="AO45" s="3" t="s">
        <v>83</v>
      </c>
      <c r="AP45" s="3" t="s">
        <v>86</v>
      </c>
      <c r="AQ45" s="3" t="s">
        <v>86</v>
      </c>
      <c r="AR45" s="3" t="s">
        <v>83</v>
      </c>
      <c r="AS45" s="3" t="s">
        <v>83</v>
      </c>
      <c r="AT45" s="3" t="s">
        <v>83</v>
      </c>
      <c r="AU45" s="3" t="s">
        <v>83</v>
      </c>
      <c r="AV45" s="8">
        <v>0</v>
      </c>
      <c r="AW45" s="8">
        <v>0</v>
      </c>
      <c r="AX45" s="8">
        <v>0</v>
      </c>
      <c r="AY45" s="8">
        <v>0</v>
      </c>
      <c r="AZ45" s="2"/>
    </row>
    <row r="46" spans="4:52" x14ac:dyDescent="0.2">
      <c r="D46" s="1" t="s">
        <v>889</v>
      </c>
      <c r="E46" s="3" t="s">
        <v>76</v>
      </c>
      <c r="F46" s="3" t="s">
        <v>890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0.8125</v>
      </c>
      <c r="N46" s="3" t="s">
        <v>2052</v>
      </c>
      <c r="O46" s="2"/>
      <c r="P46" s="3" t="s">
        <v>222</v>
      </c>
      <c r="Q46" s="3" t="s">
        <v>83</v>
      </c>
      <c r="R46" s="3" t="s">
        <v>353</v>
      </c>
      <c r="S46" s="3" t="s">
        <v>83</v>
      </c>
      <c r="T46" s="3" t="s">
        <v>186</v>
      </c>
      <c r="U46" s="3" t="s">
        <v>83</v>
      </c>
      <c r="V46" s="3" t="s">
        <v>86</v>
      </c>
      <c r="W46" s="3" t="s">
        <v>86</v>
      </c>
      <c r="X46" s="3" t="s">
        <v>2053</v>
      </c>
      <c r="Y46" s="3" t="s">
        <v>83</v>
      </c>
      <c r="Z46" s="3" t="s">
        <v>356</v>
      </c>
      <c r="AA46" s="3" t="s">
        <v>83</v>
      </c>
      <c r="AB46" s="3" t="s">
        <v>133</v>
      </c>
      <c r="AC46" s="3" t="s">
        <v>83</v>
      </c>
      <c r="AD46" s="3">
        <f>-(0.04 %)</f>
        <v>-4.0000000000000002E-4</v>
      </c>
      <c r="AE46" s="3" t="s">
        <v>86</v>
      </c>
      <c r="AF46" s="3" t="s">
        <v>117</v>
      </c>
      <c r="AG46" s="3" t="s">
        <v>83</v>
      </c>
      <c r="AH46" s="3" t="s">
        <v>155</v>
      </c>
      <c r="AI46" s="3" t="s">
        <v>83</v>
      </c>
      <c r="AJ46" s="3" t="s">
        <v>1062</v>
      </c>
      <c r="AK46" s="3" t="s">
        <v>1062</v>
      </c>
      <c r="AL46" s="3" t="s">
        <v>353</v>
      </c>
      <c r="AM46" s="3" t="s">
        <v>353</v>
      </c>
      <c r="AN46" s="3" t="s">
        <v>186</v>
      </c>
      <c r="AO46" s="3" t="s">
        <v>186</v>
      </c>
      <c r="AP46" s="3" t="s">
        <v>86</v>
      </c>
      <c r="AQ46" s="3" t="s">
        <v>86</v>
      </c>
      <c r="AR46" s="3" t="s">
        <v>83</v>
      </c>
      <c r="AS46" s="3" t="s">
        <v>83</v>
      </c>
      <c r="AT46" s="3" t="s">
        <v>313</v>
      </c>
      <c r="AU46" s="3" t="s">
        <v>313</v>
      </c>
      <c r="AV46" s="8">
        <v>0.03</v>
      </c>
      <c r="AW46" s="8">
        <v>0.03</v>
      </c>
      <c r="AX46" s="8">
        <v>0.04</v>
      </c>
      <c r="AY46" s="8">
        <v>0.25</v>
      </c>
      <c r="AZ46" s="2"/>
    </row>
    <row r="47" spans="4:52" x14ac:dyDescent="0.2">
      <c r="D47" s="1" t="s">
        <v>409</v>
      </c>
      <c r="E47" s="3" t="s">
        <v>76</v>
      </c>
      <c r="F47" s="3" t="s">
        <v>410</v>
      </c>
      <c r="G47" s="3" t="s">
        <v>89</v>
      </c>
      <c r="H47" s="2"/>
      <c r="I47" s="2"/>
      <c r="J47" s="2"/>
      <c r="K47" s="3" t="s">
        <v>79</v>
      </c>
      <c r="L47" s="3" t="s">
        <v>80</v>
      </c>
      <c r="M47" s="6">
        <v>0.8125</v>
      </c>
      <c r="N47" s="3" t="s">
        <v>2055</v>
      </c>
      <c r="O47" s="2"/>
      <c r="P47" s="3" t="s">
        <v>222</v>
      </c>
      <c r="Q47" s="3" t="s">
        <v>83</v>
      </c>
      <c r="R47" s="3" t="s">
        <v>420</v>
      </c>
      <c r="S47" s="3" t="s">
        <v>83</v>
      </c>
      <c r="T47" s="3" t="s">
        <v>186</v>
      </c>
      <c r="U47" s="3" t="s">
        <v>83</v>
      </c>
      <c r="V47" s="3">
        <f>-(0.18 %)</f>
        <v>-1.8E-3</v>
      </c>
      <c r="W47" s="3" t="s">
        <v>86</v>
      </c>
      <c r="X47" s="3" t="s">
        <v>1368</v>
      </c>
      <c r="Y47" s="3" t="s">
        <v>83</v>
      </c>
      <c r="Z47" s="3" t="s">
        <v>138</v>
      </c>
      <c r="AA47" s="3" t="s">
        <v>83</v>
      </c>
      <c r="AB47" s="3" t="s">
        <v>179</v>
      </c>
      <c r="AC47" s="3" t="s">
        <v>83</v>
      </c>
      <c r="AD47" s="3">
        <f>-(0.11 %)</f>
        <v>-1.1000000000000001E-3</v>
      </c>
      <c r="AE47" s="3" t="s">
        <v>86</v>
      </c>
      <c r="AF47" s="3" t="s">
        <v>290</v>
      </c>
      <c r="AG47" s="3" t="s">
        <v>83</v>
      </c>
      <c r="AH47" s="3" t="s">
        <v>2000</v>
      </c>
      <c r="AI47" s="3" t="s">
        <v>83</v>
      </c>
      <c r="AJ47" s="3" t="s">
        <v>251</v>
      </c>
      <c r="AK47" s="3" t="s">
        <v>251</v>
      </c>
      <c r="AL47" s="3" t="s">
        <v>516</v>
      </c>
      <c r="AM47" s="3" t="s">
        <v>516</v>
      </c>
      <c r="AN47" s="3" t="s">
        <v>229</v>
      </c>
      <c r="AO47" s="3" t="s">
        <v>229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102</v>
      </c>
      <c r="AU47" s="3" t="s">
        <v>102</v>
      </c>
      <c r="AV47" s="8">
        <v>0.01</v>
      </c>
      <c r="AW47" s="8">
        <v>0.01</v>
      </c>
      <c r="AX47" s="8">
        <v>0.02</v>
      </c>
      <c r="AY47" s="8">
        <v>0.3</v>
      </c>
      <c r="AZ47" s="2"/>
    </row>
    <row r="48" spans="4:52" x14ac:dyDescent="0.2">
      <c r="D48" s="1" t="s">
        <v>2056</v>
      </c>
      <c r="E48" s="3" t="s">
        <v>76</v>
      </c>
      <c r="F48" s="3" t="s">
        <v>2057</v>
      </c>
      <c r="G48" s="3" t="s">
        <v>468</v>
      </c>
      <c r="H48" s="2"/>
      <c r="I48" s="2"/>
      <c r="J48" s="2"/>
      <c r="K48" s="3" t="s">
        <v>79</v>
      </c>
      <c r="L48" s="3" t="s">
        <v>80</v>
      </c>
      <c r="M48" s="6">
        <v>0.81319444444444444</v>
      </c>
      <c r="N48" s="3" t="s">
        <v>2058</v>
      </c>
      <c r="O48" s="2"/>
      <c r="P48" s="3" t="s">
        <v>370</v>
      </c>
      <c r="Q48" s="3" t="s">
        <v>83</v>
      </c>
      <c r="R48" s="3" t="s">
        <v>1530</v>
      </c>
      <c r="S48" s="3" t="s">
        <v>83</v>
      </c>
      <c r="T48" s="3" t="s">
        <v>431</v>
      </c>
      <c r="U48" s="3" t="s">
        <v>83</v>
      </c>
      <c r="V48" s="3" t="s">
        <v>2059</v>
      </c>
      <c r="W48" s="3" t="s">
        <v>86</v>
      </c>
      <c r="X48" s="3" t="s">
        <v>2060</v>
      </c>
      <c r="Y48" s="3" t="s">
        <v>83</v>
      </c>
      <c r="Z48" s="3" t="s">
        <v>794</v>
      </c>
      <c r="AA48" s="3" t="s">
        <v>83</v>
      </c>
      <c r="AB48" s="3" t="s">
        <v>168</v>
      </c>
      <c r="AC48" s="3" t="s">
        <v>83</v>
      </c>
      <c r="AD48" s="3" t="s">
        <v>2061</v>
      </c>
      <c r="AE48" s="3" t="s">
        <v>86</v>
      </c>
      <c r="AF48" s="3" t="s">
        <v>117</v>
      </c>
      <c r="AG48" s="3" t="s">
        <v>83</v>
      </c>
      <c r="AH48" s="3" t="s">
        <v>118</v>
      </c>
      <c r="AI48" s="3" t="s">
        <v>83</v>
      </c>
      <c r="AJ48" s="3" t="s">
        <v>296</v>
      </c>
      <c r="AK48" s="3" t="s">
        <v>296</v>
      </c>
      <c r="AL48" s="3" t="s">
        <v>434</v>
      </c>
      <c r="AM48" s="3" t="s">
        <v>434</v>
      </c>
      <c r="AN48" s="3" t="s">
        <v>347</v>
      </c>
      <c r="AO48" s="3" t="s">
        <v>347</v>
      </c>
      <c r="AP48" s="3" t="s">
        <v>86</v>
      </c>
      <c r="AQ48" s="3" t="s">
        <v>86</v>
      </c>
      <c r="AR48" s="3" t="s">
        <v>1920</v>
      </c>
      <c r="AS48" s="3" t="s">
        <v>1920</v>
      </c>
      <c r="AT48" s="3" t="s">
        <v>313</v>
      </c>
      <c r="AU48" s="3" t="s">
        <v>313</v>
      </c>
      <c r="AV48" s="8">
        <v>0.53</v>
      </c>
      <c r="AW48" s="8">
        <v>0.57999999999999996</v>
      </c>
      <c r="AX48" s="8">
        <v>0.64</v>
      </c>
      <c r="AY48" s="8">
        <v>0.64</v>
      </c>
      <c r="AZ48" s="2"/>
    </row>
    <row r="49" spans="4:52" x14ac:dyDescent="0.2">
      <c r="D49" s="1" t="s">
        <v>2062</v>
      </c>
      <c r="E49" s="3" t="s">
        <v>76</v>
      </c>
      <c r="F49" s="3" t="s">
        <v>2006</v>
      </c>
      <c r="G49" s="3" t="s">
        <v>89</v>
      </c>
      <c r="H49" s="2"/>
      <c r="I49" s="2"/>
      <c r="J49" s="2"/>
      <c r="K49" s="3" t="s">
        <v>79</v>
      </c>
      <c r="L49" s="3" t="s">
        <v>80</v>
      </c>
      <c r="M49" s="6">
        <v>0.81319444444444444</v>
      </c>
      <c r="N49" s="3" t="s">
        <v>2063</v>
      </c>
      <c r="O49" s="2"/>
      <c r="P49" s="3" t="s">
        <v>222</v>
      </c>
      <c r="Q49" s="3" t="s">
        <v>83</v>
      </c>
      <c r="R49" s="3" t="s">
        <v>431</v>
      </c>
      <c r="S49" s="3" t="s">
        <v>83</v>
      </c>
      <c r="T49" s="3" t="s">
        <v>186</v>
      </c>
      <c r="U49" s="3" t="s">
        <v>83</v>
      </c>
      <c r="V49" s="3" t="s">
        <v>2064</v>
      </c>
      <c r="W49" s="3" t="s">
        <v>86</v>
      </c>
      <c r="X49" s="3" t="s">
        <v>2065</v>
      </c>
      <c r="Y49" s="3" t="s">
        <v>83</v>
      </c>
      <c r="Z49" s="3" t="s">
        <v>356</v>
      </c>
      <c r="AA49" s="3" t="s">
        <v>83</v>
      </c>
      <c r="AB49" s="3" t="s">
        <v>186</v>
      </c>
      <c r="AC49" s="3" t="s">
        <v>83</v>
      </c>
      <c r="AD49" s="3" t="s">
        <v>900</v>
      </c>
      <c r="AE49" s="3" t="s">
        <v>86</v>
      </c>
      <c r="AF49" s="3" t="s">
        <v>290</v>
      </c>
      <c r="AG49" s="3" t="s">
        <v>83</v>
      </c>
      <c r="AH49" s="3" t="s">
        <v>1429</v>
      </c>
      <c r="AI49" s="3" t="s">
        <v>83</v>
      </c>
      <c r="AJ49" s="3" t="s">
        <v>1062</v>
      </c>
      <c r="AK49" s="3" t="s">
        <v>1062</v>
      </c>
      <c r="AL49" s="3" t="s">
        <v>504</v>
      </c>
      <c r="AM49" s="3" t="s">
        <v>504</v>
      </c>
      <c r="AN49" s="3" t="s">
        <v>179</v>
      </c>
      <c r="AO49" s="3" t="s">
        <v>179</v>
      </c>
      <c r="AP49" s="3" t="s">
        <v>86</v>
      </c>
      <c r="AQ49" s="3" t="s">
        <v>86</v>
      </c>
      <c r="AR49" s="3" t="s">
        <v>83</v>
      </c>
      <c r="AS49" s="3" t="s">
        <v>83</v>
      </c>
      <c r="AT49" s="3" t="s">
        <v>313</v>
      </c>
      <c r="AU49" s="3" t="s">
        <v>313</v>
      </c>
      <c r="AV49" s="8">
        <v>0.04</v>
      </c>
      <c r="AW49" s="8">
        <v>0.04</v>
      </c>
      <c r="AX49" s="8">
        <v>0.05</v>
      </c>
      <c r="AY49" s="8">
        <v>0.15</v>
      </c>
      <c r="AZ49" s="2"/>
    </row>
    <row r="50" spans="4:52" x14ac:dyDescent="0.2">
      <c r="D50" s="1" t="s">
        <v>1518</v>
      </c>
      <c r="E50" s="3" t="s">
        <v>76</v>
      </c>
      <c r="F50" s="3" t="s">
        <v>173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0.81388888888888899</v>
      </c>
      <c r="N50" s="3" t="s">
        <v>2066</v>
      </c>
      <c r="O50" s="2"/>
      <c r="P50" s="3" t="s">
        <v>370</v>
      </c>
      <c r="Q50" s="3" t="s">
        <v>268</v>
      </c>
      <c r="R50" s="3" t="s">
        <v>605</v>
      </c>
      <c r="S50" s="3" t="s">
        <v>520</v>
      </c>
      <c r="T50" s="3" t="s">
        <v>186</v>
      </c>
      <c r="U50" s="3" t="s">
        <v>133</v>
      </c>
      <c r="V50" s="3" t="s">
        <v>2067</v>
      </c>
      <c r="W50" s="3" t="s">
        <v>2068</v>
      </c>
      <c r="X50" s="3" t="s">
        <v>2069</v>
      </c>
      <c r="Y50" s="3" t="s">
        <v>83</v>
      </c>
      <c r="Z50" s="3" t="s">
        <v>387</v>
      </c>
      <c r="AA50" s="3" t="s">
        <v>83</v>
      </c>
      <c r="AB50" s="3" t="s">
        <v>186</v>
      </c>
      <c r="AC50" s="3" t="s">
        <v>83</v>
      </c>
      <c r="AD50" s="3" t="s">
        <v>2070</v>
      </c>
      <c r="AE50" s="3" t="s">
        <v>86</v>
      </c>
      <c r="AF50" s="3" t="s">
        <v>101</v>
      </c>
      <c r="AG50" s="3" t="s">
        <v>83</v>
      </c>
      <c r="AH50" s="3" t="s">
        <v>1583</v>
      </c>
      <c r="AI50" s="3" t="s">
        <v>83</v>
      </c>
      <c r="AJ50" s="3" t="s">
        <v>1062</v>
      </c>
      <c r="AK50" s="3" t="s">
        <v>1062</v>
      </c>
      <c r="AL50" s="3" t="s">
        <v>383</v>
      </c>
      <c r="AM50" s="3" t="s">
        <v>383</v>
      </c>
      <c r="AN50" s="3" t="s">
        <v>112</v>
      </c>
      <c r="AO50" s="3" t="s">
        <v>112</v>
      </c>
      <c r="AP50" s="3" t="s">
        <v>86</v>
      </c>
      <c r="AQ50" s="3" t="s">
        <v>86</v>
      </c>
      <c r="AR50" s="3" t="s">
        <v>83</v>
      </c>
      <c r="AS50" s="3" t="s">
        <v>83</v>
      </c>
      <c r="AT50" s="3" t="s">
        <v>313</v>
      </c>
      <c r="AU50" s="3" t="s">
        <v>313</v>
      </c>
      <c r="AV50" s="8">
        <v>0.05</v>
      </c>
      <c r="AW50" s="8">
        <v>0.06</v>
      </c>
      <c r="AX50" s="8">
        <v>0.08</v>
      </c>
      <c r="AY50" s="8">
        <v>0.27</v>
      </c>
      <c r="AZ50" s="2"/>
    </row>
    <row r="51" spans="4:52" x14ac:dyDescent="0.2">
      <c r="D51" s="1" t="s">
        <v>2071</v>
      </c>
      <c r="E51" s="3" t="s">
        <v>76</v>
      </c>
      <c r="F51" s="3" t="s">
        <v>2072</v>
      </c>
      <c r="G51" s="3" t="s">
        <v>78</v>
      </c>
      <c r="H51" s="2"/>
      <c r="I51" s="2"/>
      <c r="J51" s="2"/>
      <c r="K51" s="3" t="s">
        <v>79</v>
      </c>
      <c r="L51" s="3" t="s">
        <v>80</v>
      </c>
      <c r="M51" s="6">
        <v>0.81388888888888899</v>
      </c>
      <c r="N51" s="3" t="s">
        <v>2073</v>
      </c>
      <c r="O51" s="2"/>
      <c r="P51" s="3" t="s">
        <v>279</v>
      </c>
      <c r="Q51" s="3" t="s">
        <v>83</v>
      </c>
      <c r="R51" s="3" t="s">
        <v>440</v>
      </c>
      <c r="S51" s="3" t="s">
        <v>83</v>
      </c>
      <c r="T51" s="3" t="s">
        <v>426</v>
      </c>
      <c r="U51" s="3" t="s">
        <v>83</v>
      </c>
      <c r="V51" s="3">
        <f>-(0.21 %)</f>
        <v>-2.0999999999999999E-3</v>
      </c>
      <c r="W51" s="3" t="s">
        <v>86</v>
      </c>
      <c r="X51" s="3" t="s">
        <v>2074</v>
      </c>
      <c r="Y51" s="3" t="s">
        <v>83</v>
      </c>
      <c r="Z51" s="3" t="s">
        <v>617</v>
      </c>
      <c r="AA51" s="3" t="s">
        <v>83</v>
      </c>
      <c r="AB51" s="3" t="s">
        <v>1026</v>
      </c>
      <c r="AC51" s="3" t="s">
        <v>83</v>
      </c>
      <c r="AD51" s="3">
        <f>-(0.24 %)</f>
        <v>-2.3999999999999998E-3</v>
      </c>
      <c r="AE51" s="3" t="s">
        <v>86</v>
      </c>
      <c r="AF51" s="3" t="s">
        <v>913</v>
      </c>
      <c r="AG51" s="3" t="s">
        <v>83</v>
      </c>
      <c r="AH51" s="3" t="s">
        <v>1592</v>
      </c>
      <c r="AI51" s="3" t="s">
        <v>83</v>
      </c>
      <c r="AJ51" s="3" t="s">
        <v>211</v>
      </c>
      <c r="AK51" s="3" t="s">
        <v>211</v>
      </c>
      <c r="AL51" s="3" t="s">
        <v>617</v>
      </c>
      <c r="AM51" s="3" t="s">
        <v>617</v>
      </c>
      <c r="AN51" s="3" t="s">
        <v>132</v>
      </c>
      <c r="AO51" s="3" t="s">
        <v>132</v>
      </c>
      <c r="AP51" s="3" t="s">
        <v>86</v>
      </c>
      <c r="AQ51" s="3" t="s">
        <v>86</v>
      </c>
      <c r="AR51" s="3" t="s">
        <v>83</v>
      </c>
      <c r="AS51" s="3" t="s">
        <v>83</v>
      </c>
      <c r="AT51" s="3" t="s">
        <v>335</v>
      </c>
      <c r="AU51" s="3" t="s">
        <v>335</v>
      </c>
      <c r="AV51" s="8">
        <v>7.0000000000000007E-2</v>
      </c>
      <c r="AW51" s="8">
        <v>0.08</v>
      </c>
      <c r="AX51" s="8">
        <v>0.09</v>
      </c>
      <c r="AY51" s="8">
        <v>0.11</v>
      </c>
      <c r="AZ51" s="2"/>
    </row>
    <row r="52" spans="4:52" x14ac:dyDescent="0.2">
      <c r="D52" s="1" t="s">
        <v>2076</v>
      </c>
      <c r="E52" s="3" t="s">
        <v>76</v>
      </c>
      <c r="F52" s="3" t="s">
        <v>2077</v>
      </c>
      <c r="G52" s="3" t="s">
        <v>89</v>
      </c>
      <c r="H52" s="2"/>
      <c r="I52" s="2"/>
      <c r="J52" s="2"/>
      <c r="K52" s="3" t="s">
        <v>79</v>
      </c>
      <c r="L52" s="3" t="s">
        <v>80</v>
      </c>
      <c r="M52" s="6">
        <v>0.81458333333333333</v>
      </c>
      <c r="N52" s="3" t="s">
        <v>2078</v>
      </c>
      <c r="O52" s="2"/>
      <c r="P52" s="3" t="s">
        <v>279</v>
      </c>
      <c r="Q52" s="3" t="s">
        <v>83</v>
      </c>
      <c r="R52" s="3" t="s">
        <v>281</v>
      </c>
      <c r="S52" s="3" t="s">
        <v>83</v>
      </c>
      <c r="T52" s="3" t="s">
        <v>186</v>
      </c>
      <c r="U52" s="3" t="s">
        <v>83</v>
      </c>
      <c r="V52" s="3" t="s">
        <v>1018</v>
      </c>
      <c r="W52" s="3" t="s">
        <v>86</v>
      </c>
      <c r="X52" s="3" t="s">
        <v>2079</v>
      </c>
      <c r="Y52" s="3" t="s">
        <v>83</v>
      </c>
      <c r="Z52" s="3" t="s">
        <v>295</v>
      </c>
      <c r="AA52" s="3" t="s">
        <v>83</v>
      </c>
      <c r="AB52" s="3" t="s">
        <v>186</v>
      </c>
      <c r="AC52" s="3" t="s">
        <v>83</v>
      </c>
      <c r="AD52" s="3">
        <f>-(0.33 %)</f>
        <v>-3.3E-3</v>
      </c>
      <c r="AE52" s="3" t="s">
        <v>86</v>
      </c>
      <c r="AF52" s="3" t="s">
        <v>290</v>
      </c>
      <c r="AG52" s="3" t="s">
        <v>83</v>
      </c>
      <c r="AH52" s="3" t="s">
        <v>2000</v>
      </c>
      <c r="AI52" s="3" t="s">
        <v>83</v>
      </c>
      <c r="AJ52" s="3" t="s">
        <v>296</v>
      </c>
      <c r="AK52" s="3" t="s">
        <v>296</v>
      </c>
      <c r="AL52" s="3" t="s">
        <v>281</v>
      </c>
      <c r="AM52" s="3" t="s">
        <v>281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83</v>
      </c>
      <c r="AS52" s="3" t="s">
        <v>83</v>
      </c>
      <c r="AT52" s="3" t="s">
        <v>313</v>
      </c>
      <c r="AU52" s="3" t="s">
        <v>313</v>
      </c>
      <c r="AV52" s="8">
        <v>0</v>
      </c>
      <c r="AW52" s="8">
        <v>0.01</v>
      </c>
      <c r="AX52" s="8">
        <v>0.04</v>
      </c>
      <c r="AY52" s="8">
        <v>0.11</v>
      </c>
      <c r="AZ52" s="2"/>
    </row>
    <row r="53" spans="4:52" x14ac:dyDescent="0.2">
      <c r="D53" s="1" t="s">
        <v>2081</v>
      </c>
      <c r="E53" s="3" t="s">
        <v>76</v>
      </c>
      <c r="F53" s="3" t="s">
        <v>1524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0.81597222222222221</v>
      </c>
      <c r="N53" s="3" t="s">
        <v>2082</v>
      </c>
      <c r="O53" s="2"/>
      <c r="P53" s="3" t="s">
        <v>110</v>
      </c>
      <c r="Q53" s="3" t="s">
        <v>83</v>
      </c>
      <c r="R53" s="3" t="s">
        <v>504</v>
      </c>
      <c r="S53" s="3" t="s">
        <v>83</v>
      </c>
      <c r="T53" s="3" t="s">
        <v>121</v>
      </c>
      <c r="U53" s="3" t="s">
        <v>83</v>
      </c>
      <c r="V53" s="3">
        <f>-(0.12 %)</f>
        <v>-1.1999999999999999E-3</v>
      </c>
      <c r="W53" s="3" t="s">
        <v>86</v>
      </c>
      <c r="X53" s="3" t="s">
        <v>2083</v>
      </c>
      <c r="Y53" s="3" t="s">
        <v>83</v>
      </c>
      <c r="Z53" s="3" t="s">
        <v>504</v>
      </c>
      <c r="AA53" s="3" t="s">
        <v>83</v>
      </c>
      <c r="AB53" s="3" t="s">
        <v>121</v>
      </c>
      <c r="AC53" s="3" t="s">
        <v>83</v>
      </c>
      <c r="AD53" s="3">
        <f>-(0.15 %)</f>
        <v>-1.5E-3</v>
      </c>
      <c r="AE53" s="3" t="s">
        <v>86</v>
      </c>
      <c r="AF53" s="3" t="s">
        <v>290</v>
      </c>
      <c r="AG53" s="3" t="s">
        <v>83</v>
      </c>
      <c r="AH53" s="3" t="s">
        <v>2000</v>
      </c>
      <c r="AI53" s="3" t="s">
        <v>83</v>
      </c>
      <c r="AJ53" s="3" t="s">
        <v>1163</v>
      </c>
      <c r="AK53" s="3" t="s">
        <v>1163</v>
      </c>
      <c r="AL53" s="3" t="s">
        <v>490</v>
      </c>
      <c r="AM53" s="3" t="s">
        <v>490</v>
      </c>
      <c r="AN53" s="3" t="s">
        <v>133</v>
      </c>
      <c r="AO53" s="3" t="s">
        <v>133</v>
      </c>
      <c r="AP53" s="3" t="s">
        <v>86</v>
      </c>
      <c r="AQ53" s="3" t="s">
        <v>86</v>
      </c>
      <c r="AR53" s="3" t="s">
        <v>83</v>
      </c>
      <c r="AS53" s="3" t="s">
        <v>83</v>
      </c>
      <c r="AT53" s="3" t="s">
        <v>335</v>
      </c>
      <c r="AU53" s="3" t="s">
        <v>335</v>
      </c>
      <c r="AV53" s="8">
        <v>0.02</v>
      </c>
      <c r="AW53" s="8">
        <v>0.02</v>
      </c>
      <c r="AX53" s="8">
        <v>0.03</v>
      </c>
      <c r="AY53" s="8">
        <v>0.18</v>
      </c>
      <c r="AZ53" s="2"/>
    </row>
    <row r="54" spans="4:52" x14ac:dyDescent="0.2">
      <c r="D54" s="1" t="s">
        <v>1503</v>
      </c>
      <c r="E54" s="3" t="s">
        <v>76</v>
      </c>
      <c r="F54" s="3" t="s">
        <v>1504</v>
      </c>
      <c r="G54" s="3" t="s">
        <v>78</v>
      </c>
      <c r="H54" s="2"/>
      <c r="I54" s="2"/>
      <c r="J54" s="2"/>
      <c r="K54" s="3" t="s">
        <v>79</v>
      </c>
      <c r="L54" s="3" t="s">
        <v>80</v>
      </c>
      <c r="M54" s="6">
        <v>0.81597222222222221</v>
      </c>
      <c r="N54" s="3" t="s">
        <v>2084</v>
      </c>
      <c r="O54" s="2"/>
      <c r="P54" s="3" t="s">
        <v>119</v>
      </c>
      <c r="Q54" s="3" t="s">
        <v>83</v>
      </c>
      <c r="R54" s="3" t="s">
        <v>383</v>
      </c>
      <c r="S54" s="3" t="s">
        <v>83</v>
      </c>
      <c r="T54" s="3" t="s">
        <v>331</v>
      </c>
      <c r="U54" s="3" t="s">
        <v>83</v>
      </c>
      <c r="V54" s="3" t="s">
        <v>2085</v>
      </c>
      <c r="W54" s="3" t="s">
        <v>86</v>
      </c>
      <c r="X54" s="3" t="s">
        <v>2086</v>
      </c>
      <c r="Y54" s="3" t="s">
        <v>83</v>
      </c>
      <c r="Z54" s="3" t="s">
        <v>373</v>
      </c>
      <c r="AA54" s="3" t="s">
        <v>83</v>
      </c>
      <c r="AB54" s="3" t="s">
        <v>331</v>
      </c>
      <c r="AC54" s="3" t="s">
        <v>83</v>
      </c>
      <c r="AD54" s="3" t="s">
        <v>2087</v>
      </c>
      <c r="AE54" s="3" t="s">
        <v>86</v>
      </c>
      <c r="AF54" s="3" t="s">
        <v>290</v>
      </c>
      <c r="AG54" s="3" t="s">
        <v>83</v>
      </c>
      <c r="AH54" s="3" t="s">
        <v>1429</v>
      </c>
      <c r="AI54" s="3" t="s">
        <v>83</v>
      </c>
      <c r="AJ54" s="3" t="s">
        <v>268</v>
      </c>
      <c r="AK54" s="3" t="s">
        <v>268</v>
      </c>
      <c r="AL54" s="3" t="s">
        <v>1059</v>
      </c>
      <c r="AM54" s="3" t="s">
        <v>1059</v>
      </c>
      <c r="AN54" s="3" t="s">
        <v>1556</v>
      </c>
      <c r="AO54" s="3" t="s">
        <v>1556</v>
      </c>
      <c r="AP54" s="3" t="s">
        <v>86</v>
      </c>
      <c r="AQ54" s="3" t="s">
        <v>86</v>
      </c>
      <c r="AR54" s="3" t="s">
        <v>83</v>
      </c>
      <c r="AS54" s="3" t="s">
        <v>83</v>
      </c>
      <c r="AT54" s="3" t="s">
        <v>107</v>
      </c>
      <c r="AU54" s="3" t="s">
        <v>107</v>
      </c>
      <c r="AV54" s="8">
        <v>0.01</v>
      </c>
      <c r="AW54" s="8">
        <v>0.01</v>
      </c>
      <c r="AX54" s="8">
        <v>0.02</v>
      </c>
      <c r="AY54" s="8">
        <v>0.14000000000000001</v>
      </c>
      <c r="AZ54" s="2"/>
    </row>
    <row r="55" spans="4:52" x14ac:dyDescent="0.2">
      <c r="D55" s="1" t="s">
        <v>768</v>
      </c>
      <c r="E55" s="3" t="s">
        <v>76</v>
      </c>
      <c r="F55" s="3" t="s">
        <v>2088</v>
      </c>
      <c r="G55" s="3" t="s">
        <v>89</v>
      </c>
      <c r="H55" s="2"/>
      <c r="I55" s="2"/>
      <c r="J55" s="2"/>
      <c r="K55" s="3" t="s">
        <v>79</v>
      </c>
      <c r="L55" s="3" t="s">
        <v>80</v>
      </c>
      <c r="M55" s="6">
        <v>0.81597222222222221</v>
      </c>
      <c r="N55" s="3" t="s">
        <v>2089</v>
      </c>
      <c r="O55" s="2"/>
      <c r="P55" s="3" t="s">
        <v>925</v>
      </c>
      <c r="Q55" s="3" t="s">
        <v>83</v>
      </c>
      <c r="R55" s="3" t="s">
        <v>125</v>
      </c>
      <c r="S55" s="3" t="s">
        <v>83</v>
      </c>
      <c r="T55" s="3" t="s">
        <v>356</v>
      </c>
      <c r="U55" s="3" t="s">
        <v>83</v>
      </c>
      <c r="V55" s="3" t="s">
        <v>2090</v>
      </c>
      <c r="W55" s="3" t="s">
        <v>86</v>
      </c>
      <c r="X55" s="3" t="s">
        <v>1918</v>
      </c>
      <c r="Y55" s="3" t="s">
        <v>83</v>
      </c>
      <c r="Z55" s="3" t="s">
        <v>776</v>
      </c>
      <c r="AA55" s="3" t="s">
        <v>83</v>
      </c>
      <c r="AB55" s="3" t="s">
        <v>356</v>
      </c>
      <c r="AC55" s="3" t="s">
        <v>83</v>
      </c>
      <c r="AD55" s="3" t="s">
        <v>2091</v>
      </c>
      <c r="AE55" s="3" t="s">
        <v>86</v>
      </c>
      <c r="AF55" s="3" t="s">
        <v>101</v>
      </c>
      <c r="AG55" s="3" t="s">
        <v>83</v>
      </c>
      <c r="AH55" s="3" t="s">
        <v>314</v>
      </c>
      <c r="AI55" s="3" t="s">
        <v>83</v>
      </c>
      <c r="AJ55" s="3" t="s">
        <v>1163</v>
      </c>
      <c r="AK55" s="3" t="s">
        <v>1163</v>
      </c>
      <c r="AL55" s="3" t="s">
        <v>316</v>
      </c>
      <c r="AM55" s="3" t="s">
        <v>316</v>
      </c>
      <c r="AN55" s="3" t="s">
        <v>85</v>
      </c>
      <c r="AO55" s="3" t="s">
        <v>85</v>
      </c>
      <c r="AP55" s="3" t="s">
        <v>86</v>
      </c>
      <c r="AQ55" s="3" t="s">
        <v>86</v>
      </c>
      <c r="AR55" s="3" t="s">
        <v>83</v>
      </c>
      <c r="AS55" s="3" t="s">
        <v>83</v>
      </c>
      <c r="AT55" s="3" t="s">
        <v>313</v>
      </c>
      <c r="AU55" s="3" t="s">
        <v>313</v>
      </c>
      <c r="AV55" s="8">
        <v>0.02</v>
      </c>
      <c r="AW55" s="8">
        <v>0.02</v>
      </c>
      <c r="AX55" s="8">
        <v>0.04</v>
      </c>
      <c r="AY55" s="8">
        <v>0.09</v>
      </c>
      <c r="AZ55" s="2"/>
    </row>
    <row r="56" spans="4:52" x14ac:dyDescent="0.2">
      <c r="D56" s="1" t="s">
        <v>2092</v>
      </c>
      <c r="E56" s="3" t="s">
        <v>76</v>
      </c>
      <c r="F56" s="3" t="s">
        <v>658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0.81597222222222221</v>
      </c>
      <c r="N56" s="3" t="s">
        <v>2093</v>
      </c>
      <c r="O56" s="2"/>
      <c r="P56" s="3" t="s">
        <v>110</v>
      </c>
      <c r="Q56" s="3" t="s">
        <v>83</v>
      </c>
      <c r="R56" s="3" t="s">
        <v>144</v>
      </c>
      <c r="S56" s="3" t="s">
        <v>83</v>
      </c>
      <c r="T56" s="3" t="s">
        <v>186</v>
      </c>
      <c r="U56" s="3" t="s">
        <v>83</v>
      </c>
      <c r="V56" s="3">
        <f>-(0.23 %)</f>
        <v>-2.3E-3</v>
      </c>
      <c r="W56" s="3" t="s">
        <v>86</v>
      </c>
      <c r="X56" s="3" t="s">
        <v>2094</v>
      </c>
      <c r="Y56" s="3" t="s">
        <v>83</v>
      </c>
      <c r="Z56" s="3" t="s">
        <v>144</v>
      </c>
      <c r="AA56" s="3" t="s">
        <v>83</v>
      </c>
      <c r="AB56" s="3" t="s">
        <v>133</v>
      </c>
      <c r="AC56" s="3" t="s">
        <v>83</v>
      </c>
      <c r="AD56" s="3">
        <f>-(0.35 %)</f>
        <v>-3.4999999999999996E-3</v>
      </c>
      <c r="AE56" s="3" t="s">
        <v>86</v>
      </c>
      <c r="AF56" s="3" t="s">
        <v>101</v>
      </c>
      <c r="AG56" s="3" t="s">
        <v>83</v>
      </c>
      <c r="AH56" s="3" t="s">
        <v>118</v>
      </c>
      <c r="AI56" s="3" t="s">
        <v>83</v>
      </c>
      <c r="AJ56" s="3" t="s">
        <v>1163</v>
      </c>
      <c r="AK56" s="3" t="s">
        <v>1163</v>
      </c>
      <c r="AL56" s="3" t="s">
        <v>144</v>
      </c>
      <c r="AM56" s="3" t="s">
        <v>144</v>
      </c>
      <c r="AN56" s="3" t="s">
        <v>186</v>
      </c>
      <c r="AO56" s="3" t="s">
        <v>186</v>
      </c>
      <c r="AP56" s="3" t="s">
        <v>86</v>
      </c>
      <c r="AQ56" s="3" t="s">
        <v>86</v>
      </c>
      <c r="AR56" s="3" t="s">
        <v>83</v>
      </c>
      <c r="AS56" s="3" t="s">
        <v>83</v>
      </c>
      <c r="AT56" s="3" t="s">
        <v>335</v>
      </c>
      <c r="AU56" s="3" t="s">
        <v>335</v>
      </c>
      <c r="AV56" s="8">
        <v>0.02</v>
      </c>
      <c r="AW56" s="8">
        <v>0.03</v>
      </c>
      <c r="AX56" s="8">
        <v>0.04</v>
      </c>
      <c r="AY56" s="8">
        <v>0.17</v>
      </c>
      <c r="AZ56" s="2"/>
    </row>
    <row r="57" spans="4:52" x14ac:dyDescent="0.2">
      <c r="D57" s="1" t="s">
        <v>2095</v>
      </c>
      <c r="E57" s="3" t="s">
        <v>76</v>
      </c>
      <c r="F57" s="3" t="s">
        <v>2096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0.81597222222222221</v>
      </c>
      <c r="N57" s="3" t="s">
        <v>2097</v>
      </c>
      <c r="O57" s="2"/>
      <c r="P57" s="3" t="s">
        <v>332</v>
      </c>
      <c r="Q57" s="3" t="s">
        <v>83</v>
      </c>
      <c r="R57" s="3" t="s">
        <v>323</v>
      </c>
      <c r="S57" s="3" t="s">
        <v>83</v>
      </c>
      <c r="T57" s="3" t="s">
        <v>431</v>
      </c>
      <c r="U57" s="3" t="s">
        <v>83</v>
      </c>
      <c r="V57" s="3" t="s">
        <v>2098</v>
      </c>
      <c r="W57" s="3" t="s">
        <v>86</v>
      </c>
      <c r="X57" s="3" t="s">
        <v>1905</v>
      </c>
      <c r="Y57" s="3" t="s">
        <v>83</v>
      </c>
      <c r="Z57" s="3" t="s">
        <v>2099</v>
      </c>
      <c r="AA57" s="3" t="s">
        <v>83</v>
      </c>
      <c r="AB57" s="3" t="s">
        <v>494</v>
      </c>
      <c r="AC57" s="3" t="s">
        <v>83</v>
      </c>
      <c r="AD57" s="3" t="s">
        <v>2100</v>
      </c>
      <c r="AE57" s="3" t="s">
        <v>86</v>
      </c>
      <c r="AF57" s="3" t="s">
        <v>913</v>
      </c>
      <c r="AG57" s="3" t="s">
        <v>83</v>
      </c>
      <c r="AH57" s="3" t="s">
        <v>2000</v>
      </c>
      <c r="AI57" s="3" t="s">
        <v>83</v>
      </c>
      <c r="AJ57" s="3" t="s">
        <v>1327</v>
      </c>
      <c r="AK57" s="3" t="s">
        <v>1327</v>
      </c>
      <c r="AL57" s="3" t="s">
        <v>440</v>
      </c>
      <c r="AM57" s="3" t="s">
        <v>440</v>
      </c>
      <c r="AN57" s="3" t="s">
        <v>179</v>
      </c>
      <c r="AO57" s="3" t="s">
        <v>179</v>
      </c>
      <c r="AP57" s="3" t="s">
        <v>86</v>
      </c>
      <c r="AQ57" s="3" t="s">
        <v>86</v>
      </c>
      <c r="AR57" s="3" t="s">
        <v>83</v>
      </c>
      <c r="AS57" s="3" t="s">
        <v>83</v>
      </c>
      <c r="AT57" s="3" t="s">
        <v>335</v>
      </c>
      <c r="AU57" s="3" t="s">
        <v>335</v>
      </c>
      <c r="AV57" s="8">
        <v>0.03</v>
      </c>
      <c r="AW57" s="8">
        <v>0.03</v>
      </c>
      <c r="AX57" s="8">
        <v>0.04</v>
      </c>
      <c r="AY57" s="8">
        <v>0.2</v>
      </c>
      <c r="AZ57" s="2"/>
    </row>
    <row r="58" spans="4:52" x14ac:dyDescent="0.2">
      <c r="D58" s="1" t="s">
        <v>2101</v>
      </c>
      <c r="E58" s="3" t="s">
        <v>76</v>
      </c>
      <c r="F58" s="3" t="s">
        <v>236</v>
      </c>
      <c r="G58" s="3" t="s">
        <v>78</v>
      </c>
      <c r="H58" s="2"/>
      <c r="I58" s="2"/>
      <c r="J58" s="2"/>
      <c r="K58" s="3" t="s">
        <v>79</v>
      </c>
      <c r="L58" s="3" t="s">
        <v>80</v>
      </c>
      <c r="M58" s="6">
        <v>0.81597222222222221</v>
      </c>
      <c r="N58" s="3" t="s">
        <v>2102</v>
      </c>
      <c r="O58" s="2"/>
      <c r="P58" s="3" t="s">
        <v>438</v>
      </c>
      <c r="Q58" s="3" t="s">
        <v>83</v>
      </c>
      <c r="R58" s="3" t="s">
        <v>2103</v>
      </c>
      <c r="S58" s="3" t="s">
        <v>83</v>
      </c>
      <c r="T58" s="3" t="s">
        <v>84</v>
      </c>
      <c r="U58" s="3" t="s">
        <v>83</v>
      </c>
      <c r="V58" s="3" t="s">
        <v>2104</v>
      </c>
      <c r="W58" s="3" t="s">
        <v>86</v>
      </c>
      <c r="X58" s="3" t="s">
        <v>385</v>
      </c>
      <c r="Y58" s="3" t="s">
        <v>83</v>
      </c>
      <c r="Z58" s="3" t="s">
        <v>2105</v>
      </c>
      <c r="AA58" s="3" t="s">
        <v>83</v>
      </c>
      <c r="AB58" s="3" t="s">
        <v>759</v>
      </c>
      <c r="AC58" s="3" t="s">
        <v>83</v>
      </c>
      <c r="AD58" s="3" t="s">
        <v>86</v>
      </c>
      <c r="AE58" s="3" t="s">
        <v>86</v>
      </c>
      <c r="AF58" s="3" t="s">
        <v>101</v>
      </c>
      <c r="AG58" s="3" t="s">
        <v>83</v>
      </c>
      <c r="AH58" s="3" t="s">
        <v>155</v>
      </c>
      <c r="AI58" s="3" t="s">
        <v>83</v>
      </c>
      <c r="AJ58" s="3" t="s">
        <v>452</v>
      </c>
      <c r="AK58" s="3" t="s">
        <v>452</v>
      </c>
      <c r="AL58" s="3" t="s">
        <v>2106</v>
      </c>
      <c r="AM58" s="3" t="s">
        <v>2106</v>
      </c>
      <c r="AN58" s="3" t="s">
        <v>908</v>
      </c>
      <c r="AO58" s="3" t="s">
        <v>908</v>
      </c>
      <c r="AP58" s="3" t="s">
        <v>86</v>
      </c>
      <c r="AQ58" s="3" t="s">
        <v>86</v>
      </c>
      <c r="AR58" s="3" t="s">
        <v>83</v>
      </c>
      <c r="AS58" s="3" t="s">
        <v>83</v>
      </c>
      <c r="AT58" s="3" t="s">
        <v>83</v>
      </c>
      <c r="AU58" s="3" t="s">
        <v>83</v>
      </c>
      <c r="AV58" s="8">
        <v>0</v>
      </c>
      <c r="AW58" s="8">
        <v>0</v>
      </c>
      <c r="AX58" s="8">
        <v>0.02</v>
      </c>
      <c r="AY58" s="8">
        <v>0.13</v>
      </c>
      <c r="AZ58" s="2"/>
    </row>
    <row r="59" spans="4:52" x14ac:dyDescent="0.2">
      <c r="D59" s="1" t="s">
        <v>2107</v>
      </c>
      <c r="E59" s="3" t="s">
        <v>76</v>
      </c>
      <c r="F59" s="3" t="s">
        <v>1570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0.81666666666666676</v>
      </c>
      <c r="N59" s="3" t="s">
        <v>2108</v>
      </c>
      <c r="O59" s="2"/>
      <c r="P59" s="3" t="s">
        <v>190</v>
      </c>
      <c r="Q59" s="3" t="s">
        <v>296</v>
      </c>
      <c r="R59" s="3" t="s">
        <v>373</v>
      </c>
      <c r="S59" s="3" t="s">
        <v>373</v>
      </c>
      <c r="T59" s="3" t="s">
        <v>186</v>
      </c>
      <c r="U59" s="3" t="s">
        <v>347</v>
      </c>
      <c r="V59" s="3" t="s">
        <v>2109</v>
      </c>
      <c r="W59" s="3" t="s">
        <v>2110</v>
      </c>
      <c r="X59" s="3" t="s">
        <v>1147</v>
      </c>
      <c r="Y59" s="3" t="s">
        <v>2111</v>
      </c>
      <c r="Z59" s="3" t="s">
        <v>373</v>
      </c>
      <c r="AA59" s="3" t="s">
        <v>868</v>
      </c>
      <c r="AB59" s="3" t="s">
        <v>186</v>
      </c>
      <c r="AC59" s="3" t="s">
        <v>347</v>
      </c>
      <c r="AD59" s="3" t="s">
        <v>2112</v>
      </c>
      <c r="AE59" s="3" t="s">
        <v>2113</v>
      </c>
      <c r="AF59" s="3" t="s">
        <v>101</v>
      </c>
      <c r="AG59" s="3" t="s">
        <v>117</v>
      </c>
      <c r="AH59" s="3" t="s">
        <v>118</v>
      </c>
      <c r="AI59" s="3" t="s">
        <v>393</v>
      </c>
      <c r="AJ59" s="3" t="s">
        <v>1545</v>
      </c>
      <c r="AK59" s="3" t="s">
        <v>1545</v>
      </c>
      <c r="AL59" s="3" t="s">
        <v>288</v>
      </c>
      <c r="AM59" s="3" t="s">
        <v>288</v>
      </c>
      <c r="AN59" s="3" t="s">
        <v>186</v>
      </c>
      <c r="AO59" s="3" t="s">
        <v>186</v>
      </c>
      <c r="AP59" s="3" t="s">
        <v>86</v>
      </c>
      <c r="AQ59" s="3" t="s">
        <v>86</v>
      </c>
      <c r="AR59" s="3" t="s">
        <v>83</v>
      </c>
      <c r="AS59" s="3" t="s">
        <v>83</v>
      </c>
      <c r="AT59" s="3" t="s">
        <v>335</v>
      </c>
      <c r="AU59" s="3" t="s">
        <v>335</v>
      </c>
      <c r="AV59" s="8">
        <v>0.02</v>
      </c>
      <c r="AW59" s="8">
        <v>0.03</v>
      </c>
      <c r="AX59" s="8">
        <v>0.05</v>
      </c>
      <c r="AY59" s="8">
        <v>0.14000000000000001</v>
      </c>
      <c r="AZ59" s="2"/>
    </row>
    <row r="60" spans="4:52" x14ac:dyDescent="0.2">
      <c r="D60" s="1" t="s">
        <v>1663</v>
      </c>
      <c r="E60" s="3" t="s">
        <v>76</v>
      </c>
      <c r="F60" s="3" t="s">
        <v>1661</v>
      </c>
      <c r="G60" s="3" t="s">
        <v>468</v>
      </c>
      <c r="H60" s="2"/>
      <c r="I60" s="2"/>
      <c r="J60" s="2"/>
      <c r="K60" s="3" t="s">
        <v>1033</v>
      </c>
      <c r="L60" s="3" t="s">
        <v>161</v>
      </c>
      <c r="M60" s="6">
        <v>0.81666666666666676</v>
      </c>
      <c r="N60" s="3" t="s">
        <v>2114</v>
      </c>
      <c r="O60" s="2"/>
      <c r="P60" s="3" t="s">
        <v>83</v>
      </c>
      <c r="Q60" s="3" t="s">
        <v>83</v>
      </c>
      <c r="R60" s="3" t="s">
        <v>83</v>
      </c>
      <c r="S60" s="3" t="s">
        <v>83</v>
      </c>
      <c r="T60" s="3" t="s">
        <v>83</v>
      </c>
      <c r="U60" s="3" t="s">
        <v>83</v>
      </c>
      <c r="V60" s="3" t="s">
        <v>86</v>
      </c>
      <c r="W60" s="3" t="s">
        <v>86</v>
      </c>
      <c r="X60" s="3" t="s">
        <v>2115</v>
      </c>
      <c r="Y60" s="3" t="s">
        <v>83</v>
      </c>
      <c r="Z60" s="3" t="s">
        <v>121</v>
      </c>
      <c r="AA60" s="3" t="s">
        <v>83</v>
      </c>
      <c r="AB60" s="3" t="s">
        <v>186</v>
      </c>
      <c r="AC60" s="3" t="s">
        <v>83</v>
      </c>
      <c r="AD60" s="3" t="s">
        <v>86</v>
      </c>
      <c r="AE60" s="3" t="s">
        <v>86</v>
      </c>
      <c r="AF60" s="3" t="s">
        <v>83</v>
      </c>
      <c r="AG60" s="3" t="s">
        <v>83</v>
      </c>
      <c r="AH60" s="3" t="s">
        <v>83</v>
      </c>
      <c r="AI60" s="3" t="s">
        <v>83</v>
      </c>
      <c r="AJ60" s="3" t="s">
        <v>1377</v>
      </c>
      <c r="AK60" s="3" t="s">
        <v>1377</v>
      </c>
      <c r="AL60" s="3" t="s">
        <v>121</v>
      </c>
      <c r="AM60" s="3" t="s">
        <v>121</v>
      </c>
      <c r="AN60" s="3" t="s">
        <v>179</v>
      </c>
      <c r="AO60" s="3" t="s">
        <v>179</v>
      </c>
      <c r="AP60" s="3" t="s">
        <v>86</v>
      </c>
      <c r="AQ60" s="3" t="s">
        <v>86</v>
      </c>
      <c r="AR60" s="3" t="s">
        <v>83</v>
      </c>
      <c r="AS60" s="3" t="s">
        <v>83</v>
      </c>
      <c r="AT60" s="3" t="s">
        <v>83</v>
      </c>
      <c r="AU60" s="3" t="s">
        <v>83</v>
      </c>
      <c r="AV60" s="8">
        <v>0</v>
      </c>
      <c r="AW60" s="8">
        <v>0</v>
      </c>
      <c r="AX60" s="8">
        <v>0</v>
      </c>
      <c r="AY60" s="8">
        <v>0</v>
      </c>
      <c r="AZ60" s="2"/>
    </row>
    <row r="61" spans="4:52" x14ac:dyDescent="0.2">
      <c r="D61" s="1" t="s">
        <v>2116</v>
      </c>
      <c r="E61" s="3" t="s">
        <v>76</v>
      </c>
      <c r="F61" s="3" t="s">
        <v>1468</v>
      </c>
      <c r="G61" s="3" t="s">
        <v>89</v>
      </c>
      <c r="H61" s="2"/>
      <c r="I61" s="2"/>
      <c r="J61" s="2"/>
      <c r="K61" s="3" t="s">
        <v>79</v>
      </c>
      <c r="L61" s="3" t="s">
        <v>80</v>
      </c>
      <c r="M61" s="6">
        <v>0.81736111111111109</v>
      </c>
      <c r="N61" s="3" t="s">
        <v>2117</v>
      </c>
      <c r="O61" s="2"/>
      <c r="P61" s="3" t="s">
        <v>110</v>
      </c>
      <c r="Q61" s="3" t="s">
        <v>83</v>
      </c>
      <c r="R61" s="3" t="s">
        <v>260</v>
      </c>
      <c r="S61" s="3" t="s">
        <v>83</v>
      </c>
      <c r="T61" s="3" t="s">
        <v>146</v>
      </c>
      <c r="U61" s="3" t="s">
        <v>83</v>
      </c>
      <c r="V61" s="3" t="s">
        <v>2118</v>
      </c>
      <c r="W61" s="3" t="s">
        <v>86</v>
      </c>
      <c r="X61" s="3" t="s">
        <v>2119</v>
      </c>
      <c r="Y61" s="3" t="s">
        <v>83</v>
      </c>
      <c r="Z61" s="3" t="s">
        <v>144</v>
      </c>
      <c r="AA61" s="3" t="s">
        <v>83</v>
      </c>
      <c r="AB61" s="3" t="s">
        <v>426</v>
      </c>
      <c r="AC61" s="3" t="s">
        <v>83</v>
      </c>
      <c r="AD61" s="3" t="s">
        <v>2120</v>
      </c>
      <c r="AE61" s="3" t="s">
        <v>86</v>
      </c>
      <c r="AF61" s="3" t="s">
        <v>101</v>
      </c>
      <c r="AG61" s="3" t="s">
        <v>83</v>
      </c>
      <c r="AH61" s="3" t="s">
        <v>155</v>
      </c>
      <c r="AI61" s="3" t="s">
        <v>83</v>
      </c>
      <c r="AJ61" s="3" t="s">
        <v>1545</v>
      </c>
      <c r="AK61" s="3" t="s">
        <v>1545</v>
      </c>
      <c r="AL61" s="3" t="s">
        <v>149</v>
      </c>
      <c r="AM61" s="3" t="s">
        <v>149</v>
      </c>
      <c r="AN61" s="3" t="s">
        <v>1026</v>
      </c>
      <c r="AO61" s="3" t="s">
        <v>1026</v>
      </c>
      <c r="AP61" s="3" t="s">
        <v>86</v>
      </c>
      <c r="AQ61" s="3" t="s">
        <v>86</v>
      </c>
      <c r="AR61" s="3" t="s">
        <v>83</v>
      </c>
      <c r="AS61" s="3" t="s">
        <v>83</v>
      </c>
      <c r="AT61" s="3" t="s">
        <v>335</v>
      </c>
      <c r="AU61" s="3" t="s">
        <v>335</v>
      </c>
      <c r="AV61" s="8">
        <v>0.01</v>
      </c>
      <c r="AW61" s="8">
        <v>0.01</v>
      </c>
      <c r="AX61" s="8">
        <v>0.03</v>
      </c>
      <c r="AY61" s="8">
        <v>0.1</v>
      </c>
      <c r="AZ61" s="2"/>
    </row>
    <row r="62" spans="4:52" x14ac:dyDescent="0.2">
      <c r="D62" s="1" t="s">
        <v>2121</v>
      </c>
      <c r="E62" s="3" t="s">
        <v>76</v>
      </c>
      <c r="F62" s="3" t="s">
        <v>444</v>
      </c>
      <c r="G62" s="3" t="s">
        <v>89</v>
      </c>
      <c r="H62" s="2"/>
      <c r="I62" s="2"/>
      <c r="J62" s="2"/>
      <c r="K62" s="3" t="s">
        <v>79</v>
      </c>
      <c r="L62" s="3" t="s">
        <v>80</v>
      </c>
      <c r="M62" s="6">
        <v>0.81736111111111109</v>
      </c>
      <c r="N62" s="3" t="s">
        <v>2122</v>
      </c>
      <c r="O62" s="2"/>
      <c r="P62" s="3" t="s">
        <v>110</v>
      </c>
      <c r="Q62" s="3" t="s">
        <v>83</v>
      </c>
      <c r="R62" s="3" t="s">
        <v>339</v>
      </c>
      <c r="S62" s="3" t="s">
        <v>83</v>
      </c>
      <c r="T62" s="3" t="s">
        <v>426</v>
      </c>
      <c r="U62" s="3" t="s">
        <v>83</v>
      </c>
      <c r="V62" s="3" t="s">
        <v>2123</v>
      </c>
      <c r="W62" s="3" t="s">
        <v>86</v>
      </c>
      <c r="X62" s="3" t="s">
        <v>2124</v>
      </c>
      <c r="Y62" s="3" t="s">
        <v>83</v>
      </c>
      <c r="Z62" s="3" t="s">
        <v>150</v>
      </c>
      <c r="AA62" s="3" t="s">
        <v>83</v>
      </c>
      <c r="AB62" s="3" t="s">
        <v>516</v>
      </c>
      <c r="AC62" s="3" t="s">
        <v>83</v>
      </c>
      <c r="AD62" s="3" t="s">
        <v>2125</v>
      </c>
      <c r="AE62" s="3" t="s">
        <v>86</v>
      </c>
      <c r="AF62" s="3" t="s">
        <v>117</v>
      </c>
      <c r="AG62" s="3" t="s">
        <v>83</v>
      </c>
      <c r="AH62" s="3" t="s">
        <v>155</v>
      </c>
      <c r="AI62" s="3" t="s">
        <v>83</v>
      </c>
      <c r="AJ62" s="3" t="s">
        <v>1163</v>
      </c>
      <c r="AK62" s="3" t="s">
        <v>1163</v>
      </c>
      <c r="AL62" s="3" t="s">
        <v>244</v>
      </c>
      <c r="AM62" s="3" t="s">
        <v>244</v>
      </c>
      <c r="AN62" s="3" t="s">
        <v>158</v>
      </c>
      <c r="AO62" s="3" t="s">
        <v>158</v>
      </c>
      <c r="AP62" s="3" t="s">
        <v>86</v>
      </c>
      <c r="AQ62" s="3" t="s">
        <v>86</v>
      </c>
      <c r="AR62" s="3" t="s">
        <v>83</v>
      </c>
      <c r="AS62" s="3" t="s">
        <v>83</v>
      </c>
      <c r="AT62" s="3" t="s">
        <v>313</v>
      </c>
      <c r="AU62" s="3" t="s">
        <v>313</v>
      </c>
      <c r="AV62" s="8">
        <v>7.0000000000000007E-2</v>
      </c>
      <c r="AW62" s="8">
        <v>0.08</v>
      </c>
      <c r="AX62" s="8">
        <v>0.1</v>
      </c>
      <c r="AY62" s="8">
        <v>0.33</v>
      </c>
      <c r="AZ62" s="2"/>
    </row>
    <row r="63" spans="4:52" x14ac:dyDescent="0.2">
      <c r="D63" s="1" t="s">
        <v>1312</v>
      </c>
      <c r="E63" s="3" t="s">
        <v>76</v>
      </c>
      <c r="F63" s="3" t="s">
        <v>1532</v>
      </c>
      <c r="G63" s="3" t="s">
        <v>78</v>
      </c>
      <c r="H63" s="2"/>
      <c r="I63" s="2"/>
      <c r="J63" s="2"/>
      <c r="K63" s="3" t="s">
        <v>79</v>
      </c>
      <c r="L63" s="3" t="s">
        <v>80</v>
      </c>
      <c r="M63" s="6">
        <v>0.81736111111111109</v>
      </c>
      <c r="N63" s="3" t="s">
        <v>2127</v>
      </c>
      <c r="O63" s="2"/>
      <c r="P63" s="3" t="s">
        <v>370</v>
      </c>
      <c r="Q63" s="3" t="s">
        <v>83</v>
      </c>
      <c r="R63" s="3" t="s">
        <v>111</v>
      </c>
      <c r="S63" s="3" t="s">
        <v>83</v>
      </c>
      <c r="T63" s="3" t="s">
        <v>498</v>
      </c>
      <c r="U63" s="3" t="s">
        <v>83</v>
      </c>
      <c r="V63" s="3" t="s">
        <v>2128</v>
      </c>
      <c r="W63" s="3" t="s">
        <v>86</v>
      </c>
      <c r="X63" s="3" t="s">
        <v>433</v>
      </c>
      <c r="Y63" s="3" t="s">
        <v>83</v>
      </c>
      <c r="Z63" s="3" t="s">
        <v>919</v>
      </c>
      <c r="AA63" s="3" t="s">
        <v>83</v>
      </c>
      <c r="AB63" s="3" t="s">
        <v>609</v>
      </c>
      <c r="AC63" s="3" t="s">
        <v>83</v>
      </c>
      <c r="AD63" s="3" t="s">
        <v>2129</v>
      </c>
      <c r="AE63" s="3" t="s">
        <v>86</v>
      </c>
      <c r="AF63" s="3" t="s">
        <v>101</v>
      </c>
      <c r="AG63" s="3" t="s">
        <v>83</v>
      </c>
      <c r="AH63" s="3" t="s">
        <v>155</v>
      </c>
      <c r="AI63" s="3" t="s">
        <v>83</v>
      </c>
      <c r="AJ63" s="3" t="s">
        <v>842</v>
      </c>
      <c r="AK63" s="3" t="s">
        <v>842</v>
      </c>
      <c r="AL63" s="3" t="s">
        <v>919</v>
      </c>
      <c r="AM63" s="3" t="s">
        <v>919</v>
      </c>
      <c r="AN63" s="3" t="s">
        <v>721</v>
      </c>
      <c r="AO63" s="3" t="s">
        <v>721</v>
      </c>
      <c r="AP63" s="3" t="s">
        <v>86</v>
      </c>
      <c r="AQ63" s="3" t="s">
        <v>86</v>
      </c>
      <c r="AR63" s="3" t="s">
        <v>83</v>
      </c>
      <c r="AS63" s="3" t="s">
        <v>83</v>
      </c>
      <c r="AT63" s="3" t="s">
        <v>407</v>
      </c>
      <c r="AU63" s="3" t="s">
        <v>407</v>
      </c>
      <c r="AV63" s="8">
        <v>0.01</v>
      </c>
      <c r="AW63" s="8">
        <v>0.02</v>
      </c>
      <c r="AX63" s="8">
        <v>0.02</v>
      </c>
      <c r="AY63" s="8">
        <v>0.31</v>
      </c>
      <c r="AZ63" s="2"/>
    </row>
    <row r="64" spans="4:52" x14ac:dyDescent="0.2">
      <c r="D64" s="1" t="s">
        <v>2130</v>
      </c>
      <c r="E64" s="3" t="s">
        <v>76</v>
      </c>
      <c r="F64" s="3" t="s">
        <v>236</v>
      </c>
      <c r="G64" s="3" t="s">
        <v>89</v>
      </c>
      <c r="H64" s="2"/>
      <c r="I64" s="2"/>
      <c r="J64" s="2"/>
      <c r="K64" s="3" t="s">
        <v>79</v>
      </c>
      <c r="L64" s="3" t="s">
        <v>80</v>
      </c>
      <c r="M64" s="6">
        <v>0.81874999999999998</v>
      </c>
      <c r="N64" s="3" t="s">
        <v>2131</v>
      </c>
      <c r="O64" s="2"/>
      <c r="P64" s="3" t="s">
        <v>370</v>
      </c>
      <c r="Q64" s="3" t="s">
        <v>83</v>
      </c>
      <c r="R64" s="3" t="s">
        <v>446</v>
      </c>
      <c r="S64" s="3" t="s">
        <v>83</v>
      </c>
      <c r="T64" s="3" t="s">
        <v>186</v>
      </c>
      <c r="U64" s="3" t="s">
        <v>83</v>
      </c>
      <c r="V64" s="3">
        <f>-(0.62 %)</f>
        <v>-6.1999999999999998E-3</v>
      </c>
      <c r="W64" s="3" t="s">
        <v>86</v>
      </c>
      <c r="X64" s="3" t="s">
        <v>1845</v>
      </c>
      <c r="Y64" s="3" t="s">
        <v>83</v>
      </c>
      <c r="Z64" s="3" t="s">
        <v>446</v>
      </c>
      <c r="AA64" s="3" t="s">
        <v>83</v>
      </c>
      <c r="AB64" s="3" t="s">
        <v>186</v>
      </c>
      <c r="AC64" s="3" t="s">
        <v>83</v>
      </c>
      <c r="AD64" s="3">
        <f>-(0.82 %)</f>
        <v>-8.199999999999999E-3</v>
      </c>
      <c r="AE64" s="3" t="s">
        <v>86</v>
      </c>
      <c r="AF64" s="3" t="s">
        <v>101</v>
      </c>
      <c r="AG64" s="3" t="s">
        <v>83</v>
      </c>
      <c r="AH64" s="3" t="s">
        <v>2000</v>
      </c>
      <c r="AI64" s="3" t="s">
        <v>83</v>
      </c>
      <c r="AJ64" s="3" t="s">
        <v>842</v>
      </c>
      <c r="AK64" s="3" t="s">
        <v>842</v>
      </c>
      <c r="AL64" s="3" t="s">
        <v>126</v>
      </c>
      <c r="AM64" s="3" t="s">
        <v>126</v>
      </c>
      <c r="AN64" s="3" t="s">
        <v>186</v>
      </c>
      <c r="AO64" s="3" t="s">
        <v>186</v>
      </c>
      <c r="AP64" s="3" t="s">
        <v>86</v>
      </c>
      <c r="AQ64" s="3" t="s">
        <v>86</v>
      </c>
      <c r="AR64" s="3" t="s">
        <v>83</v>
      </c>
      <c r="AS64" s="3" t="s">
        <v>83</v>
      </c>
      <c r="AT64" s="3" t="s">
        <v>335</v>
      </c>
      <c r="AU64" s="3" t="s">
        <v>335</v>
      </c>
      <c r="AV64" s="8">
        <v>0.02</v>
      </c>
      <c r="AW64" s="8">
        <v>0.03</v>
      </c>
      <c r="AX64" s="8">
        <v>0.04</v>
      </c>
      <c r="AY64" s="8">
        <v>0.15</v>
      </c>
      <c r="AZ64" s="2"/>
    </row>
    <row r="65" spans="4:52" x14ac:dyDescent="0.2">
      <c r="D65" s="1" t="s">
        <v>1835</v>
      </c>
      <c r="E65" s="3" t="s">
        <v>76</v>
      </c>
      <c r="F65" s="3" t="s">
        <v>2132</v>
      </c>
      <c r="G65" s="3" t="s">
        <v>89</v>
      </c>
      <c r="H65" s="2"/>
      <c r="I65" s="2"/>
      <c r="J65" s="2"/>
      <c r="K65" s="3" t="s">
        <v>79</v>
      </c>
      <c r="L65" s="3" t="s">
        <v>80</v>
      </c>
      <c r="M65" s="6">
        <v>0.81874999999999998</v>
      </c>
      <c r="N65" s="3" t="s">
        <v>2133</v>
      </c>
      <c r="O65" s="2"/>
      <c r="P65" s="3" t="s">
        <v>222</v>
      </c>
      <c r="Q65" s="3" t="s">
        <v>83</v>
      </c>
      <c r="R65" s="3" t="s">
        <v>605</v>
      </c>
      <c r="S65" s="3" t="s">
        <v>83</v>
      </c>
      <c r="T65" s="3" t="s">
        <v>121</v>
      </c>
      <c r="U65" s="3" t="s">
        <v>83</v>
      </c>
      <c r="V65" s="3">
        <f>-(0.13 %)</f>
        <v>-1.2999999999999999E-3</v>
      </c>
      <c r="W65" s="3" t="s">
        <v>86</v>
      </c>
      <c r="X65" s="3" t="s">
        <v>1388</v>
      </c>
      <c r="Y65" s="3" t="s">
        <v>83</v>
      </c>
      <c r="Z65" s="3" t="s">
        <v>383</v>
      </c>
      <c r="AA65" s="3" t="s">
        <v>83</v>
      </c>
      <c r="AB65" s="3" t="s">
        <v>121</v>
      </c>
      <c r="AC65" s="3" t="s">
        <v>83</v>
      </c>
      <c r="AD65" s="3">
        <f>-(0.06 %)</f>
        <v>-5.9999999999999995E-4</v>
      </c>
      <c r="AE65" s="3" t="s">
        <v>86</v>
      </c>
      <c r="AF65" s="3" t="s">
        <v>1225</v>
      </c>
      <c r="AG65" s="3" t="s">
        <v>83</v>
      </c>
      <c r="AH65" s="3" t="s">
        <v>155</v>
      </c>
      <c r="AI65" s="3" t="s">
        <v>83</v>
      </c>
      <c r="AJ65" s="3" t="s">
        <v>988</v>
      </c>
      <c r="AK65" s="3" t="s">
        <v>988</v>
      </c>
      <c r="AL65" s="3" t="s">
        <v>373</v>
      </c>
      <c r="AM65" s="3" t="s">
        <v>373</v>
      </c>
      <c r="AN65" s="3" t="s">
        <v>121</v>
      </c>
      <c r="AO65" s="3" t="s">
        <v>121</v>
      </c>
      <c r="AP65" s="3" t="s">
        <v>86</v>
      </c>
      <c r="AQ65" s="3" t="s">
        <v>86</v>
      </c>
      <c r="AR65" s="3" t="s">
        <v>83</v>
      </c>
      <c r="AS65" s="3" t="s">
        <v>83</v>
      </c>
      <c r="AT65" s="3" t="s">
        <v>335</v>
      </c>
      <c r="AU65" s="3" t="s">
        <v>335</v>
      </c>
      <c r="AV65" s="8">
        <v>0.06</v>
      </c>
      <c r="AW65" s="8">
        <v>0.08</v>
      </c>
      <c r="AX65" s="8">
        <v>0.11</v>
      </c>
      <c r="AY65" s="8">
        <v>0.28000000000000003</v>
      </c>
      <c r="AZ65" s="2"/>
    </row>
    <row r="66" spans="4:52" x14ac:dyDescent="0.2">
      <c r="D66" s="1" t="s">
        <v>1464</v>
      </c>
      <c r="E66" s="3" t="s">
        <v>76</v>
      </c>
      <c r="F66" s="3" t="s">
        <v>1465</v>
      </c>
      <c r="G66" s="3" t="s">
        <v>89</v>
      </c>
      <c r="H66" s="2"/>
      <c r="I66" s="2"/>
      <c r="J66" s="2"/>
      <c r="K66" s="3" t="s">
        <v>79</v>
      </c>
      <c r="L66" s="3" t="s">
        <v>80</v>
      </c>
      <c r="M66" s="6">
        <v>0.81874999999999998</v>
      </c>
      <c r="N66" s="3" t="s">
        <v>2134</v>
      </c>
      <c r="O66" s="2"/>
      <c r="P66" s="3" t="s">
        <v>370</v>
      </c>
      <c r="Q66" s="3" t="s">
        <v>83</v>
      </c>
      <c r="R66" s="3" t="s">
        <v>617</v>
      </c>
      <c r="S66" s="3" t="s">
        <v>83</v>
      </c>
      <c r="T66" s="3" t="s">
        <v>186</v>
      </c>
      <c r="U66" s="3" t="s">
        <v>83</v>
      </c>
      <c r="V66" s="3">
        <f>-(0.13 %)</f>
        <v>-1.2999999999999999E-3</v>
      </c>
      <c r="W66" s="3" t="s">
        <v>86</v>
      </c>
      <c r="X66" s="3" t="s">
        <v>2135</v>
      </c>
      <c r="Y66" s="3" t="s">
        <v>83</v>
      </c>
      <c r="Z66" s="3" t="s">
        <v>605</v>
      </c>
      <c r="AA66" s="3" t="s">
        <v>83</v>
      </c>
      <c r="AB66" s="3" t="s">
        <v>179</v>
      </c>
      <c r="AC66" s="3" t="s">
        <v>83</v>
      </c>
      <c r="AD66" s="3" t="s">
        <v>86</v>
      </c>
      <c r="AE66" s="3" t="s">
        <v>86</v>
      </c>
      <c r="AF66" s="3" t="s">
        <v>101</v>
      </c>
      <c r="AG66" s="3" t="s">
        <v>83</v>
      </c>
      <c r="AH66" s="3" t="s">
        <v>118</v>
      </c>
      <c r="AI66" s="3" t="s">
        <v>83</v>
      </c>
      <c r="AJ66" s="3" t="s">
        <v>296</v>
      </c>
      <c r="AK66" s="3" t="s">
        <v>296</v>
      </c>
      <c r="AL66" s="3" t="s">
        <v>387</v>
      </c>
      <c r="AM66" s="3" t="s">
        <v>387</v>
      </c>
      <c r="AN66" s="3" t="s">
        <v>179</v>
      </c>
      <c r="AO66" s="3" t="s">
        <v>179</v>
      </c>
      <c r="AP66" s="3" t="s">
        <v>86</v>
      </c>
      <c r="AQ66" s="3" t="s">
        <v>86</v>
      </c>
      <c r="AR66" s="3" t="s">
        <v>83</v>
      </c>
      <c r="AS66" s="3" t="s">
        <v>83</v>
      </c>
      <c r="AT66" s="3" t="s">
        <v>335</v>
      </c>
      <c r="AU66" s="3" t="s">
        <v>335</v>
      </c>
      <c r="AV66" s="8">
        <v>0.01</v>
      </c>
      <c r="AW66" s="8">
        <v>0.01</v>
      </c>
      <c r="AX66" s="8">
        <v>0.03</v>
      </c>
      <c r="AY66" s="8">
        <v>0.18</v>
      </c>
      <c r="AZ66" s="2"/>
    </row>
    <row r="67" spans="4:52" x14ac:dyDescent="0.2">
      <c r="D67" s="1" t="s">
        <v>1421</v>
      </c>
      <c r="E67" s="3" t="s">
        <v>76</v>
      </c>
      <c r="F67" s="3" t="s">
        <v>552</v>
      </c>
      <c r="G67" s="3" t="s">
        <v>89</v>
      </c>
      <c r="H67" s="2"/>
      <c r="I67" s="2"/>
      <c r="J67" s="2"/>
      <c r="K67" s="3" t="s">
        <v>79</v>
      </c>
      <c r="L67" s="3" t="s">
        <v>80</v>
      </c>
      <c r="M67" s="6">
        <v>0.81874999999999998</v>
      </c>
      <c r="N67" s="3" t="s">
        <v>2136</v>
      </c>
      <c r="O67" s="2"/>
      <c r="P67" s="3" t="s">
        <v>332</v>
      </c>
      <c r="Q67" s="3" t="s">
        <v>301</v>
      </c>
      <c r="R67" s="3" t="s">
        <v>380</v>
      </c>
      <c r="S67" s="3" t="s">
        <v>193</v>
      </c>
      <c r="T67" s="3" t="s">
        <v>186</v>
      </c>
      <c r="U67" s="3" t="s">
        <v>133</v>
      </c>
      <c r="V67" s="3" t="s">
        <v>2137</v>
      </c>
      <c r="W67" s="3" t="s">
        <v>2138</v>
      </c>
      <c r="X67" s="3" t="s">
        <v>2139</v>
      </c>
      <c r="Y67" s="3" t="s">
        <v>2140</v>
      </c>
      <c r="Z67" s="3" t="s">
        <v>244</v>
      </c>
      <c r="AA67" s="3" t="s">
        <v>297</v>
      </c>
      <c r="AB67" s="3" t="s">
        <v>186</v>
      </c>
      <c r="AC67" s="3" t="s">
        <v>121</v>
      </c>
      <c r="AD67" s="3" t="s">
        <v>2141</v>
      </c>
      <c r="AE67" s="3" t="s">
        <v>2142</v>
      </c>
      <c r="AF67" s="3" t="s">
        <v>83</v>
      </c>
      <c r="AG67" s="3" t="s">
        <v>117</v>
      </c>
      <c r="AH67" s="3" t="s">
        <v>2000</v>
      </c>
      <c r="AI67" s="3" t="s">
        <v>432</v>
      </c>
      <c r="AJ67" s="3" t="s">
        <v>764</v>
      </c>
      <c r="AK67" s="3" t="s">
        <v>764</v>
      </c>
      <c r="AL67" s="3" t="s">
        <v>244</v>
      </c>
      <c r="AM67" s="3" t="s">
        <v>244</v>
      </c>
      <c r="AN67" s="3" t="s">
        <v>179</v>
      </c>
      <c r="AO67" s="3" t="s">
        <v>179</v>
      </c>
      <c r="AP67" s="3" t="s">
        <v>86</v>
      </c>
      <c r="AQ67" s="3" t="s">
        <v>86</v>
      </c>
      <c r="AR67" s="3" t="s">
        <v>83</v>
      </c>
      <c r="AS67" s="3" t="s">
        <v>83</v>
      </c>
      <c r="AT67" s="3" t="s">
        <v>407</v>
      </c>
      <c r="AU67" s="3" t="s">
        <v>407</v>
      </c>
      <c r="AV67" s="8">
        <v>0.06</v>
      </c>
      <c r="AW67" s="8">
        <v>0.06</v>
      </c>
      <c r="AX67" s="8">
        <v>7.0000000000000007E-2</v>
      </c>
      <c r="AY67" s="8">
        <v>0.39</v>
      </c>
      <c r="AZ67" s="2"/>
    </row>
    <row r="68" spans="4:52" x14ac:dyDescent="0.2">
      <c r="D68" s="1" t="s">
        <v>587</v>
      </c>
      <c r="E68" s="3" t="s">
        <v>76</v>
      </c>
      <c r="F68" s="3" t="s">
        <v>588</v>
      </c>
      <c r="G68" s="3" t="s">
        <v>130</v>
      </c>
      <c r="H68" s="2"/>
      <c r="I68" s="2"/>
      <c r="J68" s="2"/>
      <c r="K68" s="3" t="s">
        <v>79</v>
      </c>
      <c r="L68" s="3" t="s">
        <v>80</v>
      </c>
      <c r="M68" s="6">
        <v>0.81944444444444453</v>
      </c>
      <c r="N68" s="3" t="s">
        <v>2143</v>
      </c>
      <c r="O68" s="2"/>
      <c r="P68" s="3" t="s">
        <v>370</v>
      </c>
      <c r="Q68" s="3" t="s">
        <v>83</v>
      </c>
      <c r="R68" s="3" t="s">
        <v>373</v>
      </c>
      <c r="S68" s="3" t="s">
        <v>83</v>
      </c>
      <c r="T68" s="3" t="s">
        <v>133</v>
      </c>
      <c r="U68" s="3" t="s">
        <v>83</v>
      </c>
      <c r="V68" s="3">
        <f>-(0.02 %)</f>
        <v>-2.0000000000000001E-4</v>
      </c>
      <c r="W68" s="3" t="s">
        <v>86</v>
      </c>
      <c r="X68" s="3" t="s">
        <v>2144</v>
      </c>
      <c r="Y68" s="3" t="s">
        <v>83</v>
      </c>
      <c r="Z68" s="3" t="s">
        <v>398</v>
      </c>
      <c r="AA68" s="3" t="s">
        <v>83</v>
      </c>
      <c r="AB68" s="3" t="s">
        <v>133</v>
      </c>
      <c r="AC68" s="3" t="s">
        <v>83</v>
      </c>
      <c r="AD68" s="3" t="s">
        <v>86</v>
      </c>
      <c r="AE68" s="3" t="s">
        <v>86</v>
      </c>
      <c r="AF68" s="3" t="s">
        <v>101</v>
      </c>
      <c r="AG68" s="3" t="s">
        <v>83</v>
      </c>
      <c r="AH68" s="3" t="s">
        <v>432</v>
      </c>
      <c r="AI68" s="3" t="s">
        <v>83</v>
      </c>
      <c r="AJ68" s="3" t="s">
        <v>1094</v>
      </c>
      <c r="AK68" s="3" t="s">
        <v>1094</v>
      </c>
      <c r="AL68" s="3" t="s">
        <v>500</v>
      </c>
      <c r="AM68" s="3" t="s">
        <v>500</v>
      </c>
      <c r="AN68" s="3" t="s">
        <v>186</v>
      </c>
      <c r="AO68" s="3" t="s">
        <v>186</v>
      </c>
      <c r="AP68" s="3" t="s">
        <v>86</v>
      </c>
      <c r="AQ68" s="3" t="s">
        <v>86</v>
      </c>
      <c r="AR68" s="3" t="s">
        <v>83</v>
      </c>
      <c r="AS68" s="3" t="s">
        <v>83</v>
      </c>
      <c r="AT68" s="3" t="s">
        <v>335</v>
      </c>
      <c r="AU68" s="3" t="s">
        <v>335</v>
      </c>
      <c r="AV68" s="8">
        <v>0.01</v>
      </c>
      <c r="AW68" s="8">
        <v>0.03</v>
      </c>
      <c r="AX68" s="8">
        <v>0.05</v>
      </c>
      <c r="AY68" s="8">
        <v>0.47</v>
      </c>
      <c r="AZ68" s="2"/>
    </row>
    <row r="69" spans="4:52" x14ac:dyDescent="0.2">
      <c r="D69" s="1" t="s">
        <v>2145</v>
      </c>
      <c r="E69" s="3" t="s">
        <v>76</v>
      </c>
      <c r="F69" s="3" t="s">
        <v>88</v>
      </c>
      <c r="G69" s="3" t="s">
        <v>78</v>
      </c>
      <c r="H69" s="2"/>
      <c r="I69" s="2"/>
      <c r="J69" s="2"/>
      <c r="K69" s="3" t="s">
        <v>79</v>
      </c>
      <c r="L69" s="3" t="s">
        <v>80</v>
      </c>
      <c r="M69" s="6">
        <v>0.81944444444444453</v>
      </c>
      <c r="N69" s="3" t="s">
        <v>2146</v>
      </c>
      <c r="O69" s="2"/>
      <c r="P69" s="3" t="s">
        <v>222</v>
      </c>
      <c r="Q69" s="3" t="s">
        <v>83</v>
      </c>
      <c r="R69" s="3" t="s">
        <v>376</v>
      </c>
      <c r="S69" s="3" t="s">
        <v>83</v>
      </c>
      <c r="T69" s="3" t="s">
        <v>121</v>
      </c>
      <c r="U69" s="3" t="s">
        <v>83</v>
      </c>
      <c r="V69" s="3" t="s">
        <v>2147</v>
      </c>
      <c r="W69" s="3" t="s">
        <v>86</v>
      </c>
      <c r="X69" s="3" t="s">
        <v>485</v>
      </c>
      <c r="Y69" s="3" t="s">
        <v>83</v>
      </c>
      <c r="Z69" s="3" t="s">
        <v>388</v>
      </c>
      <c r="AA69" s="3" t="s">
        <v>83</v>
      </c>
      <c r="AB69" s="3" t="s">
        <v>133</v>
      </c>
      <c r="AC69" s="3" t="s">
        <v>83</v>
      </c>
      <c r="AD69" s="3" t="s">
        <v>2148</v>
      </c>
      <c r="AE69" s="3" t="s">
        <v>86</v>
      </c>
      <c r="AF69" s="3" t="s">
        <v>101</v>
      </c>
      <c r="AG69" s="3" t="s">
        <v>83</v>
      </c>
      <c r="AH69" s="3" t="s">
        <v>155</v>
      </c>
      <c r="AI69" s="3" t="s">
        <v>83</v>
      </c>
      <c r="AJ69" s="3" t="s">
        <v>1462</v>
      </c>
      <c r="AK69" s="3" t="s">
        <v>1462</v>
      </c>
      <c r="AL69" s="3" t="s">
        <v>221</v>
      </c>
      <c r="AM69" s="3" t="s">
        <v>221</v>
      </c>
      <c r="AN69" s="3" t="s">
        <v>356</v>
      </c>
      <c r="AO69" s="3" t="s">
        <v>356</v>
      </c>
      <c r="AP69" s="3" t="s">
        <v>86</v>
      </c>
      <c r="AQ69" s="3" t="s">
        <v>86</v>
      </c>
      <c r="AR69" s="3" t="s">
        <v>1920</v>
      </c>
      <c r="AS69" s="3" t="s">
        <v>1920</v>
      </c>
      <c r="AT69" s="3" t="s">
        <v>139</v>
      </c>
      <c r="AU69" s="3" t="s">
        <v>139</v>
      </c>
      <c r="AV69" s="8">
        <v>0.02</v>
      </c>
      <c r="AW69" s="8">
        <v>0.03</v>
      </c>
      <c r="AX69" s="8">
        <v>0.04</v>
      </c>
      <c r="AY69" s="8">
        <v>0.45</v>
      </c>
      <c r="AZ69" s="2"/>
    </row>
    <row r="70" spans="4:52" x14ac:dyDescent="0.2">
      <c r="D70" s="1" t="s">
        <v>2149</v>
      </c>
      <c r="E70" s="3" t="s">
        <v>76</v>
      </c>
      <c r="F70" s="3" t="s">
        <v>2150</v>
      </c>
      <c r="G70" s="3" t="s">
        <v>130</v>
      </c>
      <c r="H70" s="2"/>
      <c r="I70" s="2"/>
      <c r="J70" s="2"/>
      <c r="K70" s="3" t="s">
        <v>79</v>
      </c>
      <c r="L70" s="3" t="s">
        <v>80</v>
      </c>
      <c r="M70" s="6">
        <v>0.8208333333333333</v>
      </c>
      <c r="N70" s="3" t="s">
        <v>2151</v>
      </c>
      <c r="O70" s="2"/>
      <c r="P70" s="3" t="s">
        <v>370</v>
      </c>
      <c r="Q70" s="3" t="s">
        <v>83</v>
      </c>
      <c r="R70" s="3" t="s">
        <v>192</v>
      </c>
      <c r="S70" s="3" t="s">
        <v>83</v>
      </c>
      <c r="T70" s="3" t="s">
        <v>179</v>
      </c>
      <c r="U70" s="3" t="s">
        <v>83</v>
      </c>
      <c r="V70" s="3" t="s">
        <v>86</v>
      </c>
      <c r="W70" s="3" t="s">
        <v>86</v>
      </c>
      <c r="X70" s="3" t="s">
        <v>2152</v>
      </c>
      <c r="Y70" s="3" t="s">
        <v>83</v>
      </c>
      <c r="Z70" s="3" t="s">
        <v>192</v>
      </c>
      <c r="AA70" s="3" t="s">
        <v>83</v>
      </c>
      <c r="AB70" s="3" t="s">
        <v>179</v>
      </c>
      <c r="AC70" s="3" t="s">
        <v>83</v>
      </c>
      <c r="AD70" s="3">
        <f>-(0.11 %)</f>
        <v>-1.1000000000000001E-3</v>
      </c>
      <c r="AE70" s="3" t="s">
        <v>86</v>
      </c>
      <c r="AF70" s="3" t="s">
        <v>101</v>
      </c>
      <c r="AG70" s="3" t="s">
        <v>83</v>
      </c>
      <c r="AH70" s="3" t="s">
        <v>1592</v>
      </c>
      <c r="AI70" s="3" t="s">
        <v>83</v>
      </c>
      <c r="AJ70" s="3" t="s">
        <v>1545</v>
      </c>
      <c r="AK70" s="3" t="s">
        <v>1545</v>
      </c>
      <c r="AL70" s="3" t="s">
        <v>391</v>
      </c>
      <c r="AM70" s="3" t="s">
        <v>391</v>
      </c>
      <c r="AN70" s="3" t="s">
        <v>179</v>
      </c>
      <c r="AO70" s="3" t="s">
        <v>179</v>
      </c>
      <c r="AP70" s="3" t="s">
        <v>86</v>
      </c>
      <c r="AQ70" s="3" t="s">
        <v>86</v>
      </c>
      <c r="AR70" s="3" t="s">
        <v>83</v>
      </c>
      <c r="AS70" s="3" t="s">
        <v>83</v>
      </c>
      <c r="AT70" s="3" t="s">
        <v>335</v>
      </c>
      <c r="AU70" s="3" t="s">
        <v>335</v>
      </c>
      <c r="AV70" s="8">
        <v>0.05</v>
      </c>
      <c r="AW70" s="8">
        <v>0.05</v>
      </c>
      <c r="AX70" s="8">
        <v>7.0000000000000007E-2</v>
      </c>
      <c r="AY70" s="8">
        <v>0.18</v>
      </c>
      <c r="AZ70" s="2"/>
    </row>
    <row r="71" spans="4:52" x14ac:dyDescent="0.2">
      <c r="D71" s="1" t="s">
        <v>2153</v>
      </c>
      <c r="E71" s="3" t="s">
        <v>76</v>
      </c>
      <c r="F71" s="3" t="s">
        <v>88</v>
      </c>
      <c r="G71" s="3" t="s">
        <v>468</v>
      </c>
      <c r="H71" s="2"/>
      <c r="I71" s="2"/>
      <c r="J71" s="2"/>
      <c r="K71" s="3" t="s">
        <v>79</v>
      </c>
      <c r="L71" s="2"/>
      <c r="M71" s="6">
        <v>0.8208333333333333</v>
      </c>
      <c r="N71" s="3" t="s">
        <v>2154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4:52" x14ac:dyDescent="0.2">
      <c r="D72" s="1" t="s">
        <v>2155</v>
      </c>
      <c r="E72" s="3" t="s">
        <v>76</v>
      </c>
      <c r="F72" s="3" t="s">
        <v>1864</v>
      </c>
      <c r="G72" s="3" t="s">
        <v>78</v>
      </c>
      <c r="H72" s="2"/>
      <c r="I72" s="2"/>
      <c r="J72" s="2"/>
      <c r="K72" s="3" t="s">
        <v>79</v>
      </c>
      <c r="L72" s="3" t="s">
        <v>80</v>
      </c>
      <c r="M72" s="6">
        <v>0.82152777777777775</v>
      </c>
      <c r="N72" s="3" t="s">
        <v>2156</v>
      </c>
      <c r="O72" s="2"/>
      <c r="P72" s="3" t="s">
        <v>93</v>
      </c>
      <c r="Q72" s="3" t="s">
        <v>83</v>
      </c>
      <c r="R72" s="3" t="s">
        <v>343</v>
      </c>
      <c r="S72" s="3" t="s">
        <v>83</v>
      </c>
      <c r="T72" s="3" t="s">
        <v>356</v>
      </c>
      <c r="U72" s="3" t="s">
        <v>83</v>
      </c>
      <c r="V72" s="3" t="s">
        <v>2157</v>
      </c>
      <c r="W72" s="3" t="s">
        <v>86</v>
      </c>
      <c r="X72" s="3" t="s">
        <v>2158</v>
      </c>
      <c r="Y72" s="3" t="s">
        <v>83</v>
      </c>
      <c r="Z72" s="3" t="s">
        <v>863</v>
      </c>
      <c r="AA72" s="3" t="s">
        <v>83</v>
      </c>
      <c r="AB72" s="3" t="s">
        <v>263</v>
      </c>
      <c r="AC72" s="3" t="s">
        <v>83</v>
      </c>
      <c r="AD72" s="3" t="s">
        <v>2159</v>
      </c>
      <c r="AE72" s="3" t="s">
        <v>86</v>
      </c>
      <c r="AF72" s="3" t="s">
        <v>290</v>
      </c>
      <c r="AG72" s="3" t="s">
        <v>83</v>
      </c>
      <c r="AH72" s="3" t="s">
        <v>393</v>
      </c>
      <c r="AI72" s="3" t="s">
        <v>83</v>
      </c>
      <c r="AJ72" s="3" t="s">
        <v>1012</v>
      </c>
      <c r="AK72" s="3" t="s">
        <v>1012</v>
      </c>
      <c r="AL72" s="3" t="s">
        <v>647</v>
      </c>
      <c r="AM72" s="3" t="s">
        <v>647</v>
      </c>
      <c r="AN72" s="3" t="s">
        <v>398</v>
      </c>
      <c r="AO72" s="3" t="s">
        <v>398</v>
      </c>
      <c r="AP72" s="3" t="s">
        <v>86</v>
      </c>
      <c r="AQ72" s="3" t="s">
        <v>86</v>
      </c>
      <c r="AR72" s="3" t="s">
        <v>1920</v>
      </c>
      <c r="AS72" s="3" t="s">
        <v>1920</v>
      </c>
      <c r="AT72" s="3" t="s">
        <v>407</v>
      </c>
      <c r="AU72" s="3" t="s">
        <v>407</v>
      </c>
      <c r="AV72" s="8">
        <v>0.04</v>
      </c>
      <c r="AW72" s="8">
        <v>0.04</v>
      </c>
      <c r="AX72" s="8">
        <v>0.05</v>
      </c>
      <c r="AY72" s="8">
        <v>0.06</v>
      </c>
      <c r="AZ72" s="2"/>
    </row>
    <row r="73" spans="4:52" x14ac:dyDescent="0.2">
      <c r="D73" s="1" t="s">
        <v>2160</v>
      </c>
      <c r="E73" s="3" t="s">
        <v>76</v>
      </c>
      <c r="F73" s="3" t="s">
        <v>2161</v>
      </c>
      <c r="G73" s="3" t="s">
        <v>89</v>
      </c>
      <c r="H73" s="2"/>
      <c r="I73" s="2"/>
      <c r="J73" s="2"/>
      <c r="K73" s="3" t="s">
        <v>79</v>
      </c>
      <c r="L73" s="3" t="s">
        <v>80</v>
      </c>
      <c r="M73" s="6">
        <v>0.8222222222222223</v>
      </c>
      <c r="N73" s="3" t="s">
        <v>2162</v>
      </c>
      <c r="O73" s="2"/>
      <c r="P73" s="3" t="s">
        <v>222</v>
      </c>
      <c r="Q73" s="3" t="s">
        <v>83</v>
      </c>
      <c r="R73" s="3" t="s">
        <v>244</v>
      </c>
      <c r="S73" s="3" t="s">
        <v>83</v>
      </c>
      <c r="T73" s="3" t="s">
        <v>121</v>
      </c>
      <c r="U73" s="3" t="s">
        <v>83</v>
      </c>
      <c r="V73" s="3">
        <f>-(0.3 %)</f>
        <v>-3.0000000000000001E-3</v>
      </c>
      <c r="W73" s="3" t="s">
        <v>86</v>
      </c>
      <c r="X73" s="3" t="s">
        <v>2163</v>
      </c>
      <c r="Y73" s="3" t="s">
        <v>83</v>
      </c>
      <c r="Z73" s="3" t="s">
        <v>380</v>
      </c>
      <c r="AA73" s="3" t="s">
        <v>83</v>
      </c>
      <c r="AB73" s="3" t="s">
        <v>112</v>
      </c>
      <c r="AC73" s="3" t="s">
        <v>83</v>
      </c>
      <c r="AD73" s="3">
        <f>-(0.52 %)</f>
        <v>-5.1999999999999998E-3</v>
      </c>
      <c r="AE73" s="3" t="s">
        <v>86</v>
      </c>
      <c r="AF73" s="3" t="s">
        <v>101</v>
      </c>
      <c r="AG73" s="3" t="s">
        <v>83</v>
      </c>
      <c r="AH73" s="3" t="s">
        <v>155</v>
      </c>
      <c r="AI73" s="3" t="s">
        <v>83</v>
      </c>
      <c r="AJ73" s="3" t="s">
        <v>1062</v>
      </c>
      <c r="AK73" s="3" t="s">
        <v>1062</v>
      </c>
      <c r="AL73" s="3" t="s">
        <v>376</v>
      </c>
      <c r="AM73" s="3" t="s">
        <v>376</v>
      </c>
      <c r="AN73" s="3" t="s">
        <v>121</v>
      </c>
      <c r="AO73" s="3" t="s">
        <v>121</v>
      </c>
      <c r="AP73" s="3" t="s">
        <v>86</v>
      </c>
      <c r="AQ73" s="3" t="s">
        <v>86</v>
      </c>
      <c r="AR73" s="3" t="s">
        <v>83</v>
      </c>
      <c r="AS73" s="3" t="s">
        <v>83</v>
      </c>
      <c r="AT73" s="3" t="s">
        <v>335</v>
      </c>
      <c r="AU73" s="3" t="s">
        <v>335</v>
      </c>
      <c r="AV73" s="8">
        <v>0</v>
      </c>
      <c r="AW73" s="8">
        <v>0</v>
      </c>
      <c r="AX73" s="8">
        <v>0.02</v>
      </c>
      <c r="AY73" s="8">
        <v>0.26</v>
      </c>
      <c r="AZ73" s="2"/>
    </row>
    <row r="74" spans="4:52" x14ac:dyDescent="0.2">
      <c r="D74" s="1" t="s">
        <v>2164</v>
      </c>
      <c r="E74" s="3" t="s">
        <v>76</v>
      </c>
      <c r="F74" s="3" t="s">
        <v>1612</v>
      </c>
      <c r="G74" s="3" t="s">
        <v>78</v>
      </c>
      <c r="H74" s="2"/>
      <c r="I74" s="2"/>
      <c r="J74" s="2"/>
      <c r="K74" s="3" t="s">
        <v>79</v>
      </c>
      <c r="L74" s="3" t="s">
        <v>80</v>
      </c>
      <c r="M74" s="6">
        <v>0.8222222222222223</v>
      </c>
      <c r="N74" s="3" t="s">
        <v>2165</v>
      </c>
      <c r="O74" s="2"/>
      <c r="P74" s="3" t="s">
        <v>370</v>
      </c>
      <c r="Q74" s="3" t="s">
        <v>83</v>
      </c>
      <c r="R74" s="3" t="s">
        <v>703</v>
      </c>
      <c r="S74" s="3" t="s">
        <v>83</v>
      </c>
      <c r="T74" s="3" t="s">
        <v>347</v>
      </c>
      <c r="U74" s="3" t="s">
        <v>83</v>
      </c>
      <c r="V74" s="3" t="s">
        <v>2166</v>
      </c>
      <c r="W74" s="3" t="s">
        <v>86</v>
      </c>
      <c r="X74" s="3" t="s">
        <v>2167</v>
      </c>
      <c r="Y74" s="3" t="s">
        <v>83</v>
      </c>
      <c r="Z74" s="3" t="s">
        <v>196</v>
      </c>
      <c r="AA74" s="3" t="s">
        <v>83</v>
      </c>
      <c r="AB74" s="3" t="s">
        <v>392</v>
      </c>
      <c r="AC74" s="3" t="s">
        <v>83</v>
      </c>
      <c r="AD74" s="3" t="s">
        <v>2168</v>
      </c>
      <c r="AE74" s="3" t="s">
        <v>86</v>
      </c>
      <c r="AF74" s="3" t="s">
        <v>290</v>
      </c>
      <c r="AG74" s="3" t="s">
        <v>83</v>
      </c>
      <c r="AH74" s="3" t="s">
        <v>1592</v>
      </c>
      <c r="AI74" s="3" t="s">
        <v>83</v>
      </c>
      <c r="AJ74" s="3" t="s">
        <v>1062</v>
      </c>
      <c r="AK74" s="3" t="s">
        <v>1062</v>
      </c>
      <c r="AL74" s="3" t="s">
        <v>105</v>
      </c>
      <c r="AM74" s="3" t="s">
        <v>105</v>
      </c>
      <c r="AN74" s="3" t="s">
        <v>115</v>
      </c>
      <c r="AO74" s="3" t="s">
        <v>115</v>
      </c>
      <c r="AP74" s="3" t="s">
        <v>86</v>
      </c>
      <c r="AQ74" s="3" t="s">
        <v>86</v>
      </c>
      <c r="AR74" s="3" t="s">
        <v>83</v>
      </c>
      <c r="AS74" s="3" t="s">
        <v>83</v>
      </c>
      <c r="AT74" s="3" t="s">
        <v>335</v>
      </c>
      <c r="AU74" s="3" t="s">
        <v>335</v>
      </c>
      <c r="AV74" s="8">
        <v>0.03</v>
      </c>
      <c r="AW74" s="8">
        <v>0.03</v>
      </c>
      <c r="AX74" s="8">
        <v>0.04</v>
      </c>
      <c r="AY74" s="8">
        <v>0.28999999999999998</v>
      </c>
      <c r="AZ74" s="2"/>
    </row>
    <row r="75" spans="4:52" x14ac:dyDescent="0.2">
      <c r="D75" s="1" t="s">
        <v>1122</v>
      </c>
      <c r="E75" s="3" t="s">
        <v>76</v>
      </c>
      <c r="F75" s="3" t="s">
        <v>1123</v>
      </c>
      <c r="G75" s="3" t="s">
        <v>89</v>
      </c>
      <c r="H75" s="2"/>
      <c r="I75" s="2"/>
      <c r="J75" s="2"/>
      <c r="K75" s="3" t="s">
        <v>79</v>
      </c>
      <c r="L75" s="3" t="s">
        <v>80</v>
      </c>
      <c r="M75" s="6">
        <v>0.82500000000000007</v>
      </c>
      <c r="N75" s="3" t="s">
        <v>2170</v>
      </c>
      <c r="O75" s="2"/>
      <c r="P75" s="3" t="s">
        <v>370</v>
      </c>
      <c r="Q75" s="3" t="s">
        <v>83</v>
      </c>
      <c r="R75" s="3" t="s">
        <v>356</v>
      </c>
      <c r="S75" s="3" t="s">
        <v>83</v>
      </c>
      <c r="T75" s="3" t="s">
        <v>112</v>
      </c>
      <c r="U75" s="3" t="s">
        <v>83</v>
      </c>
      <c r="V75" s="3">
        <f>-(0.17 %)</f>
        <v>-1.7000000000000001E-3</v>
      </c>
      <c r="W75" s="3" t="s">
        <v>86</v>
      </c>
      <c r="X75" s="3" t="s">
        <v>2171</v>
      </c>
      <c r="Y75" s="3" t="s">
        <v>83</v>
      </c>
      <c r="Z75" s="3" t="s">
        <v>353</v>
      </c>
      <c r="AA75" s="3" t="s">
        <v>83</v>
      </c>
      <c r="AB75" s="3" t="s">
        <v>121</v>
      </c>
      <c r="AC75" s="3" t="s">
        <v>83</v>
      </c>
      <c r="AD75" s="3">
        <f>-(0.04 %)</f>
        <v>-4.0000000000000002E-4</v>
      </c>
      <c r="AE75" s="3" t="s">
        <v>86</v>
      </c>
      <c r="AF75" s="3" t="s">
        <v>290</v>
      </c>
      <c r="AG75" s="3" t="s">
        <v>83</v>
      </c>
      <c r="AH75" s="3" t="s">
        <v>2000</v>
      </c>
      <c r="AI75" s="3" t="s">
        <v>83</v>
      </c>
      <c r="AJ75" s="3" t="s">
        <v>1291</v>
      </c>
      <c r="AK75" s="3" t="s">
        <v>1291</v>
      </c>
      <c r="AL75" s="3" t="s">
        <v>356</v>
      </c>
      <c r="AM75" s="3" t="s">
        <v>356</v>
      </c>
      <c r="AN75" s="3" t="s">
        <v>115</v>
      </c>
      <c r="AO75" s="3" t="s">
        <v>115</v>
      </c>
      <c r="AP75" s="3" t="s">
        <v>86</v>
      </c>
      <c r="AQ75" s="3" t="s">
        <v>86</v>
      </c>
      <c r="AR75" s="3" t="s">
        <v>83</v>
      </c>
      <c r="AS75" s="3" t="s">
        <v>83</v>
      </c>
      <c r="AT75" s="3" t="s">
        <v>407</v>
      </c>
      <c r="AU75" s="3" t="s">
        <v>407</v>
      </c>
      <c r="AV75" s="8">
        <v>0.05</v>
      </c>
      <c r="AW75" s="8">
        <v>7.0000000000000007E-2</v>
      </c>
      <c r="AX75" s="8">
        <v>0.09</v>
      </c>
      <c r="AY75" s="8">
        <v>0.43</v>
      </c>
      <c r="AZ75" s="2"/>
    </row>
    <row r="76" spans="4:52" x14ac:dyDescent="0.2">
      <c r="D76" s="1" t="s">
        <v>1139</v>
      </c>
      <c r="E76" s="3" t="s">
        <v>76</v>
      </c>
      <c r="F76" s="3" t="s">
        <v>1140</v>
      </c>
      <c r="G76" s="3" t="s">
        <v>130</v>
      </c>
      <c r="H76" s="2"/>
      <c r="I76" s="2"/>
      <c r="J76" s="2"/>
      <c r="K76" s="3" t="s">
        <v>79</v>
      </c>
      <c r="L76" s="3" t="s">
        <v>80</v>
      </c>
      <c r="M76" s="6">
        <v>0.8256944444444444</v>
      </c>
      <c r="N76" s="3" t="s">
        <v>2172</v>
      </c>
      <c r="O76" s="2"/>
      <c r="P76" s="3" t="s">
        <v>110</v>
      </c>
      <c r="Q76" s="3" t="s">
        <v>1454</v>
      </c>
      <c r="R76" s="3" t="s">
        <v>759</v>
      </c>
      <c r="S76" s="3" t="s">
        <v>759</v>
      </c>
      <c r="T76" s="3" t="s">
        <v>179</v>
      </c>
      <c r="U76" s="3" t="s">
        <v>112</v>
      </c>
      <c r="V76" s="3">
        <f>-(0.22 %)</f>
        <v>-2.2000000000000001E-3</v>
      </c>
      <c r="W76" s="3" t="s">
        <v>86</v>
      </c>
      <c r="X76" s="3" t="s">
        <v>283</v>
      </c>
      <c r="Y76" s="3" t="s">
        <v>83</v>
      </c>
      <c r="Z76" s="3" t="s">
        <v>759</v>
      </c>
      <c r="AA76" s="3" t="s">
        <v>83</v>
      </c>
      <c r="AB76" s="3" t="s">
        <v>194</v>
      </c>
      <c r="AC76" s="3" t="s">
        <v>83</v>
      </c>
      <c r="AD76" s="3" t="s">
        <v>2173</v>
      </c>
      <c r="AE76" s="3" t="s">
        <v>86</v>
      </c>
      <c r="AF76" s="3" t="s">
        <v>101</v>
      </c>
      <c r="AG76" s="3" t="s">
        <v>83</v>
      </c>
      <c r="AH76" s="3" t="s">
        <v>118</v>
      </c>
      <c r="AI76" s="3" t="s">
        <v>83</v>
      </c>
      <c r="AJ76" s="3" t="s">
        <v>325</v>
      </c>
      <c r="AK76" s="3" t="s">
        <v>325</v>
      </c>
      <c r="AL76" s="3" t="s">
        <v>525</v>
      </c>
      <c r="AM76" s="3" t="s">
        <v>525</v>
      </c>
      <c r="AN76" s="3" t="s">
        <v>179</v>
      </c>
      <c r="AO76" s="3" t="s">
        <v>179</v>
      </c>
      <c r="AP76" s="3" t="s">
        <v>86</v>
      </c>
      <c r="AQ76" s="3" t="s">
        <v>86</v>
      </c>
      <c r="AR76" s="3" t="s">
        <v>83</v>
      </c>
      <c r="AS76" s="3" t="s">
        <v>83</v>
      </c>
      <c r="AT76" s="3" t="s">
        <v>407</v>
      </c>
      <c r="AU76" s="3" t="s">
        <v>407</v>
      </c>
      <c r="AV76" s="8">
        <v>0</v>
      </c>
      <c r="AW76" s="8">
        <v>0.01</v>
      </c>
      <c r="AX76" s="8">
        <v>0.03</v>
      </c>
      <c r="AY76" s="8">
        <v>0.32</v>
      </c>
      <c r="AZ76" s="2"/>
    </row>
    <row r="77" spans="4:52" x14ac:dyDescent="0.2">
      <c r="D77" s="1" t="s">
        <v>1283</v>
      </c>
      <c r="E77" s="3" t="s">
        <v>76</v>
      </c>
      <c r="F77" s="3" t="s">
        <v>246</v>
      </c>
      <c r="G77" s="3" t="s">
        <v>78</v>
      </c>
      <c r="H77" s="2"/>
      <c r="I77" s="2"/>
      <c r="J77" s="2"/>
      <c r="K77" s="3" t="s">
        <v>79</v>
      </c>
      <c r="L77" s="3" t="s">
        <v>80</v>
      </c>
      <c r="M77" s="6">
        <v>0.82777777777777783</v>
      </c>
      <c r="N77" s="3" t="s">
        <v>2174</v>
      </c>
      <c r="O77" s="2"/>
      <c r="P77" s="3" t="s">
        <v>82</v>
      </c>
      <c r="Q77" s="3" t="s">
        <v>83</v>
      </c>
      <c r="R77" s="3" t="s">
        <v>1223</v>
      </c>
      <c r="S77" s="3" t="s">
        <v>83</v>
      </c>
      <c r="T77" s="3" t="s">
        <v>575</v>
      </c>
      <c r="U77" s="3" t="s">
        <v>83</v>
      </c>
      <c r="V77" s="3" t="s">
        <v>2175</v>
      </c>
      <c r="W77" s="3" t="s">
        <v>86</v>
      </c>
      <c r="X77" s="3" t="s">
        <v>2176</v>
      </c>
      <c r="Y77" s="3" t="s">
        <v>83</v>
      </c>
      <c r="Z77" s="3" t="s">
        <v>1375</v>
      </c>
      <c r="AA77" s="3" t="s">
        <v>83</v>
      </c>
      <c r="AB77" s="3" t="s">
        <v>216</v>
      </c>
      <c r="AC77" s="3" t="s">
        <v>83</v>
      </c>
      <c r="AD77" s="3" t="s">
        <v>2177</v>
      </c>
      <c r="AE77" s="3" t="s">
        <v>86</v>
      </c>
      <c r="AF77" s="3" t="s">
        <v>290</v>
      </c>
      <c r="AG77" s="3" t="s">
        <v>83</v>
      </c>
      <c r="AH77" s="3" t="s">
        <v>1583</v>
      </c>
      <c r="AI77" s="3" t="s">
        <v>83</v>
      </c>
      <c r="AJ77" s="3" t="s">
        <v>296</v>
      </c>
      <c r="AK77" s="3" t="s">
        <v>296</v>
      </c>
      <c r="AL77" s="3" t="s">
        <v>836</v>
      </c>
      <c r="AM77" s="3" t="s">
        <v>836</v>
      </c>
      <c r="AN77" s="3" t="s">
        <v>121</v>
      </c>
      <c r="AO77" s="3" t="s">
        <v>121</v>
      </c>
      <c r="AP77" s="3" t="s">
        <v>86</v>
      </c>
      <c r="AQ77" s="3" t="s">
        <v>86</v>
      </c>
      <c r="AR77" s="3" t="s">
        <v>83</v>
      </c>
      <c r="AS77" s="3" t="s">
        <v>83</v>
      </c>
      <c r="AT77" s="3" t="s">
        <v>407</v>
      </c>
      <c r="AU77" s="3" t="s">
        <v>407</v>
      </c>
      <c r="AV77" s="8">
        <v>0.03</v>
      </c>
      <c r="AW77" s="8">
        <v>0.03</v>
      </c>
      <c r="AX77" s="8">
        <v>0.05</v>
      </c>
      <c r="AY77" s="8">
        <v>0.24</v>
      </c>
      <c r="AZ77" s="2"/>
    </row>
    <row r="78" spans="4:52" x14ac:dyDescent="0.2">
      <c r="D78" s="1" t="s">
        <v>2178</v>
      </c>
      <c r="E78" s="3" t="s">
        <v>920</v>
      </c>
      <c r="F78" s="3" t="s">
        <v>2179</v>
      </c>
      <c r="G78" s="3" t="s">
        <v>89</v>
      </c>
      <c r="H78" s="2"/>
      <c r="I78" s="2"/>
      <c r="J78" s="2"/>
      <c r="K78" s="3" t="s">
        <v>79</v>
      </c>
      <c r="L78" s="3" t="s">
        <v>80</v>
      </c>
      <c r="M78" s="6">
        <v>0.82847222222222217</v>
      </c>
      <c r="N78" s="3" t="s">
        <v>2180</v>
      </c>
      <c r="O78" s="2"/>
      <c r="P78" s="3" t="s">
        <v>83</v>
      </c>
      <c r="Q78" s="3" t="s">
        <v>83</v>
      </c>
      <c r="R78" s="3" t="s">
        <v>83</v>
      </c>
      <c r="S78" s="3" t="s">
        <v>83</v>
      </c>
      <c r="T78" s="3" t="s">
        <v>83</v>
      </c>
      <c r="U78" s="3" t="s">
        <v>83</v>
      </c>
      <c r="V78" s="3" t="s">
        <v>86</v>
      </c>
      <c r="W78" s="3" t="s">
        <v>86</v>
      </c>
      <c r="X78" s="3" t="s">
        <v>1590</v>
      </c>
      <c r="Y78" s="3" t="s">
        <v>83</v>
      </c>
      <c r="Z78" s="3" t="s">
        <v>149</v>
      </c>
      <c r="AA78" s="3" t="s">
        <v>83</v>
      </c>
      <c r="AB78" s="3" t="s">
        <v>347</v>
      </c>
      <c r="AC78" s="3" t="s">
        <v>83</v>
      </c>
      <c r="AD78" s="3" t="s">
        <v>2181</v>
      </c>
      <c r="AE78" s="3" t="s">
        <v>86</v>
      </c>
      <c r="AF78" s="3" t="s">
        <v>290</v>
      </c>
      <c r="AG78" s="3" t="s">
        <v>83</v>
      </c>
      <c r="AH78" s="3" t="s">
        <v>2021</v>
      </c>
      <c r="AI78" s="3" t="s">
        <v>83</v>
      </c>
      <c r="AJ78" s="3" t="s">
        <v>325</v>
      </c>
      <c r="AK78" s="3" t="s">
        <v>325</v>
      </c>
      <c r="AL78" s="3" t="s">
        <v>490</v>
      </c>
      <c r="AM78" s="3" t="s">
        <v>490</v>
      </c>
      <c r="AN78" s="3" t="s">
        <v>121</v>
      </c>
      <c r="AO78" s="3" t="s">
        <v>121</v>
      </c>
      <c r="AP78" s="3" t="s">
        <v>86</v>
      </c>
      <c r="AQ78" s="3" t="s">
        <v>86</v>
      </c>
      <c r="AR78" s="3" t="s">
        <v>83</v>
      </c>
      <c r="AS78" s="3" t="s">
        <v>83</v>
      </c>
      <c r="AT78" s="3" t="s">
        <v>183</v>
      </c>
      <c r="AU78" s="3" t="s">
        <v>183</v>
      </c>
      <c r="AV78" s="8">
        <v>0.01</v>
      </c>
      <c r="AW78" s="8">
        <v>0.02</v>
      </c>
      <c r="AX78" s="8">
        <v>0.03</v>
      </c>
      <c r="AY78" s="8">
        <v>0.25</v>
      </c>
      <c r="AZ78" s="2"/>
    </row>
    <row r="79" spans="4:52" x14ac:dyDescent="0.2">
      <c r="D79" s="1" t="s">
        <v>1673</v>
      </c>
      <c r="E79" s="3" t="s">
        <v>76</v>
      </c>
      <c r="F79" s="3" t="s">
        <v>1674</v>
      </c>
      <c r="G79" s="3" t="s">
        <v>89</v>
      </c>
      <c r="H79" s="2"/>
      <c r="I79" s="2"/>
      <c r="J79" s="2"/>
      <c r="K79" s="3" t="s">
        <v>79</v>
      </c>
      <c r="L79" s="3" t="s">
        <v>80</v>
      </c>
      <c r="M79" s="6">
        <v>0.82916666666666661</v>
      </c>
      <c r="N79" s="3" t="s">
        <v>2182</v>
      </c>
      <c r="O79" s="2"/>
      <c r="P79" s="3" t="s">
        <v>412</v>
      </c>
      <c r="Q79" s="3" t="s">
        <v>83</v>
      </c>
      <c r="R79" s="3" t="s">
        <v>138</v>
      </c>
      <c r="S79" s="3" t="s">
        <v>83</v>
      </c>
      <c r="T79" s="3" t="s">
        <v>179</v>
      </c>
      <c r="U79" s="3" t="s">
        <v>83</v>
      </c>
      <c r="V79" s="3" t="s">
        <v>86</v>
      </c>
      <c r="W79" s="3" t="s">
        <v>86</v>
      </c>
      <c r="X79" s="3" t="s">
        <v>2183</v>
      </c>
      <c r="Y79" s="3" t="s">
        <v>83</v>
      </c>
      <c r="Z79" s="3" t="s">
        <v>516</v>
      </c>
      <c r="AA79" s="3" t="s">
        <v>83</v>
      </c>
      <c r="AB79" s="3" t="s">
        <v>179</v>
      </c>
      <c r="AC79" s="3" t="s">
        <v>83</v>
      </c>
      <c r="AD79" s="3">
        <f>-(0.15 %)</f>
        <v>-1.5E-3</v>
      </c>
      <c r="AE79" s="3" t="s">
        <v>86</v>
      </c>
      <c r="AF79" s="3" t="s">
        <v>290</v>
      </c>
      <c r="AG79" s="3" t="s">
        <v>83</v>
      </c>
      <c r="AH79" s="3" t="s">
        <v>778</v>
      </c>
      <c r="AI79" s="3" t="s">
        <v>83</v>
      </c>
      <c r="AJ79" s="3" t="s">
        <v>988</v>
      </c>
      <c r="AK79" s="3" t="s">
        <v>988</v>
      </c>
      <c r="AL79" s="3" t="s">
        <v>327</v>
      </c>
      <c r="AM79" s="3" t="s">
        <v>327</v>
      </c>
      <c r="AN79" s="3" t="s">
        <v>179</v>
      </c>
      <c r="AO79" s="3" t="s">
        <v>179</v>
      </c>
      <c r="AP79" s="3" t="s">
        <v>86</v>
      </c>
      <c r="AQ79" s="3" t="s">
        <v>86</v>
      </c>
      <c r="AR79" s="3" t="s">
        <v>83</v>
      </c>
      <c r="AS79" s="3" t="s">
        <v>83</v>
      </c>
      <c r="AT79" s="3" t="s">
        <v>183</v>
      </c>
      <c r="AU79" s="3" t="s">
        <v>183</v>
      </c>
      <c r="AV79" s="8">
        <v>0.03</v>
      </c>
      <c r="AW79" s="8">
        <v>0.03</v>
      </c>
      <c r="AX79" s="8">
        <v>0.04</v>
      </c>
      <c r="AY79" s="8">
        <v>0.27</v>
      </c>
      <c r="AZ79" s="2"/>
    </row>
    <row r="80" spans="4:52" x14ac:dyDescent="0.2">
      <c r="D80" s="1" t="s">
        <v>2187</v>
      </c>
      <c r="E80" s="3" t="s">
        <v>76</v>
      </c>
      <c r="F80" s="3" t="s">
        <v>2188</v>
      </c>
      <c r="G80" s="3" t="s">
        <v>89</v>
      </c>
      <c r="H80" s="2"/>
      <c r="I80" s="2"/>
      <c r="J80" s="2"/>
      <c r="K80" s="3" t="s">
        <v>79</v>
      </c>
      <c r="L80" s="3" t="s">
        <v>80</v>
      </c>
      <c r="M80" s="6">
        <v>0.83750000000000002</v>
      </c>
      <c r="N80" s="3" t="s">
        <v>2189</v>
      </c>
      <c r="O80" s="2"/>
      <c r="P80" s="3" t="s">
        <v>332</v>
      </c>
      <c r="Q80" s="3" t="s">
        <v>83</v>
      </c>
      <c r="R80" s="3" t="s">
        <v>192</v>
      </c>
      <c r="S80" s="3" t="s">
        <v>83</v>
      </c>
      <c r="T80" s="3" t="s">
        <v>186</v>
      </c>
      <c r="U80" s="3" t="s">
        <v>83</v>
      </c>
      <c r="V80" s="3">
        <f>-(0.22 %)</f>
        <v>-2.2000000000000001E-3</v>
      </c>
      <c r="W80" s="3" t="s">
        <v>86</v>
      </c>
      <c r="X80" s="3" t="s">
        <v>1903</v>
      </c>
      <c r="Y80" s="3" t="s">
        <v>83</v>
      </c>
      <c r="Z80" s="3" t="s">
        <v>388</v>
      </c>
      <c r="AA80" s="3" t="s">
        <v>83</v>
      </c>
      <c r="AB80" s="3" t="s">
        <v>186</v>
      </c>
      <c r="AC80" s="3" t="s">
        <v>83</v>
      </c>
      <c r="AD80" s="3">
        <f>-(0.06 %)</f>
        <v>-5.9999999999999995E-4</v>
      </c>
      <c r="AE80" s="3" t="s">
        <v>86</v>
      </c>
      <c r="AF80" s="3" t="s">
        <v>290</v>
      </c>
      <c r="AG80" s="3" t="s">
        <v>83</v>
      </c>
      <c r="AH80" s="3" t="s">
        <v>1256</v>
      </c>
      <c r="AI80" s="3" t="s">
        <v>83</v>
      </c>
      <c r="AJ80" s="3" t="s">
        <v>83</v>
      </c>
      <c r="AK80" s="3" t="s">
        <v>83</v>
      </c>
      <c r="AL80" s="3" t="s">
        <v>83</v>
      </c>
      <c r="AM80" s="3" t="s">
        <v>83</v>
      </c>
      <c r="AN80" s="3" t="s">
        <v>83</v>
      </c>
      <c r="AO80" s="3" t="s">
        <v>83</v>
      </c>
      <c r="AP80" s="3" t="s">
        <v>86</v>
      </c>
      <c r="AQ80" s="3" t="s">
        <v>86</v>
      </c>
      <c r="AR80" s="3" t="s">
        <v>83</v>
      </c>
      <c r="AS80" s="3" t="s">
        <v>83</v>
      </c>
      <c r="AT80" s="3" t="s">
        <v>83</v>
      </c>
      <c r="AU80" s="3" t="s">
        <v>83</v>
      </c>
      <c r="AV80" s="8">
        <v>0.01</v>
      </c>
      <c r="AW80" s="8">
        <v>0.01</v>
      </c>
      <c r="AX80" s="8">
        <v>0.02</v>
      </c>
      <c r="AY80" s="8">
        <v>0.2</v>
      </c>
      <c r="AZ80" s="2"/>
    </row>
    <row r="81" spans="4:52" x14ac:dyDescent="0.2">
      <c r="D81" s="1" t="s">
        <v>1807</v>
      </c>
      <c r="E81" s="3" t="s">
        <v>76</v>
      </c>
      <c r="F81" s="3" t="s">
        <v>173</v>
      </c>
      <c r="G81" s="3" t="s">
        <v>89</v>
      </c>
      <c r="H81" s="2"/>
      <c r="I81" s="2"/>
      <c r="J81" s="2"/>
      <c r="K81" s="3" t="s">
        <v>79</v>
      </c>
      <c r="L81" s="3" t="s">
        <v>80</v>
      </c>
      <c r="M81" s="6">
        <v>0.84166666666666667</v>
      </c>
      <c r="N81" s="3" t="s">
        <v>2191</v>
      </c>
      <c r="O81" s="2"/>
      <c r="P81" s="3" t="s">
        <v>757</v>
      </c>
      <c r="Q81" s="3" t="s">
        <v>83</v>
      </c>
      <c r="R81" s="3" t="s">
        <v>260</v>
      </c>
      <c r="S81" s="3" t="s">
        <v>83</v>
      </c>
      <c r="T81" s="3" t="s">
        <v>179</v>
      </c>
      <c r="U81" s="3" t="s">
        <v>83</v>
      </c>
      <c r="V81" s="3" t="s">
        <v>86</v>
      </c>
      <c r="W81" s="3" t="s">
        <v>86</v>
      </c>
      <c r="X81" s="3" t="s">
        <v>2192</v>
      </c>
      <c r="Y81" s="3" t="s">
        <v>83</v>
      </c>
      <c r="Z81" s="3" t="s">
        <v>260</v>
      </c>
      <c r="AA81" s="3" t="s">
        <v>83</v>
      </c>
      <c r="AB81" s="3" t="s">
        <v>186</v>
      </c>
      <c r="AC81" s="3" t="s">
        <v>83</v>
      </c>
      <c r="AD81" s="3">
        <f>-(0.16 %)</f>
        <v>-1.6000000000000001E-3</v>
      </c>
      <c r="AE81" s="3" t="s">
        <v>86</v>
      </c>
      <c r="AF81" s="3" t="s">
        <v>913</v>
      </c>
      <c r="AG81" s="3" t="s">
        <v>83</v>
      </c>
      <c r="AH81" s="3" t="s">
        <v>778</v>
      </c>
      <c r="AI81" s="3" t="s">
        <v>83</v>
      </c>
      <c r="AJ81" s="3" t="s">
        <v>83</v>
      </c>
      <c r="AK81" s="3" t="s">
        <v>83</v>
      </c>
      <c r="AL81" s="3" t="s">
        <v>83</v>
      </c>
      <c r="AM81" s="3" t="s">
        <v>83</v>
      </c>
      <c r="AN81" s="3" t="s">
        <v>83</v>
      </c>
      <c r="AO81" s="3" t="s">
        <v>83</v>
      </c>
      <c r="AP81" s="3" t="s">
        <v>86</v>
      </c>
      <c r="AQ81" s="3" t="s">
        <v>86</v>
      </c>
      <c r="AR81" s="3" t="s">
        <v>83</v>
      </c>
      <c r="AS81" s="3" t="s">
        <v>83</v>
      </c>
      <c r="AT81" s="3" t="s">
        <v>83</v>
      </c>
      <c r="AU81" s="3" t="s">
        <v>83</v>
      </c>
      <c r="AV81" s="8">
        <v>0.01</v>
      </c>
      <c r="AW81" s="8">
        <v>0.01</v>
      </c>
      <c r="AX81" s="8">
        <v>0.02</v>
      </c>
      <c r="AY81" s="8">
        <v>0.18</v>
      </c>
      <c r="AZ81" s="2"/>
    </row>
    <row r="82" spans="4:52" x14ac:dyDescent="0.2">
      <c r="D82" s="1" t="s">
        <v>2193</v>
      </c>
      <c r="E82" s="3" t="s">
        <v>76</v>
      </c>
      <c r="F82" s="3" t="s">
        <v>1473</v>
      </c>
      <c r="G82" s="3" t="s">
        <v>89</v>
      </c>
      <c r="H82" s="2"/>
      <c r="I82" s="2"/>
      <c r="J82" s="2"/>
      <c r="K82" s="3" t="s">
        <v>79</v>
      </c>
      <c r="L82" s="3" t="s">
        <v>80</v>
      </c>
      <c r="M82" s="6">
        <v>0.84583333333333333</v>
      </c>
      <c r="N82" s="3" t="s">
        <v>2194</v>
      </c>
      <c r="O82" s="2"/>
      <c r="P82" s="3" t="s">
        <v>709</v>
      </c>
      <c r="Q82" s="3" t="s">
        <v>83</v>
      </c>
      <c r="R82" s="3" t="s">
        <v>558</v>
      </c>
      <c r="S82" s="3" t="s">
        <v>83</v>
      </c>
      <c r="T82" s="3" t="s">
        <v>133</v>
      </c>
      <c r="U82" s="3" t="s">
        <v>83</v>
      </c>
      <c r="V82" s="3">
        <f>-(0.25 %)</f>
        <v>-2.5000000000000001E-3</v>
      </c>
      <c r="W82" s="3" t="s">
        <v>86</v>
      </c>
      <c r="X82" s="3" t="s">
        <v>2163</v>
      </c>
      <c r="Y82" s="3" t="s">
        <v>83</v>
      </c>
      <c r="Z82" s="3" t="s">
        <v>617</v>
      </c>
      <c r="AA82" s="3" t="s">
        <v>83</v>
      </c>
      <c r="AB82" s="3" t="s">
        <v>133</v>
      </c>
      <c r="AC82" s="3" t="s">
        <v>83</v>
      </c>
      <c r="AD82" s="3">
        <f>-(0.17 %)</f>
        <v>-1.7000000000000001E-3</v>
      </c>
      <c r="AE82" s="3" t="s">
        <v>86</v>
      </c>
      <c r="AF82" s="3" t="s">
        <v>290</v>
      </c>
      <c r="AG82" s="3" t="s">
        <v>83</v>
      </c>
      <c r="AH82" s="3" t="s">
        <v>1583</v>
      </c>
      <c r="AI82" s="3" t="s">
        <v>83</v>
      </c>
      <c r="AJ82" s="3" t="s">
        <v>83</v>
      </c>
      <c r="AK82" s="3" t="s">
        <v>83</v>
      </c>
      <c r="AL82" s="3" t="s">
        <v>83</v>
      </c>
      <c r="AM82" s="3" t="s">
        <v>83</v>
      </c>
      <c r="AN82" s="3" t="s">
        <v>83</v>
      </c>
      <c r="AO82" s="3" t="s">
        <v>83</v>
      </c>
      <c r="AP82" s="3" t="s">
        <v>86</v>
      </c>
      <c r="AQ82" s="3" t="s">
        <v>86</v>
      </c>
      <c r="AR82" s="3" t="s">
        <v>83</v>
      </c>
      <c r="AS82" s="3" t="s">
        <v>83</v>
      </c>
      <c r="AT82" s="3" t="s">
        <v>83</v>
      </c>
      <c r="AU82" s="3" t="s">
        <v>83</v>
      </c>
      <c r="AV82" s="8">
        <v>0.06</v>
      </c>
      <c r="AW82" s="8">
        <v>0.08</v>
      </c>
      <c r="AX82" s="8">
        <v>0.1</v>
      </c>
      <c r="AY82" s="8">
        <v>0.52</v>
      </c>
      <c r="AZ82" s="2"/>
    </row>
  </sheetData>
  <mergeCells count="1">
    <mergeCell ref="A3:B3"/>
  </mergeCells>
  <conditionalFormatting sqref="D1:D1048576">
    <cfRule type="duplicateValues" dxfId="19" priority="1"/>
  </conditionalFormatting>
  <hyperlinks>
    <hyperlink ref="F2" r:id="rId1" display="mailto:nicole@genorthix.com" xr:uid="{93920783-999A-C941-BEF5-4B40D1FD4319}"/>
    <hyperlink ref="D37" r:id="rId2" display="mailto:Peter.Marks@fda.hhs.gov" xr:uid="{EBE5A3F8-84CB-0947-BB51-8D9B22D54AAE}"/>
    <hyperlink ref="N37" r:id="rId3" display="mailto:Peter.Marks@fda.hhs.gov" xr:uid="{55206DB8-4095-F646-9BD5-3C19D0CFB31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65F7-FE09-1349-9668-2047EF8BAD8F}">
  <dimension ref="A1:AZ48"/>
  <sheetViews>
    <sheetView workbookViewId="0">
      <selection activeCell="F1" sqref="F1:F1048576"/>
    </sheetView>
  </sheetViews>
  <sheetFormatPr baseColWidth="10" defaultRowHeight="16" x14ac:dyDescent="0.2"/>
  <cols>
    <col min="4" max="4" width="24.33203125" bestFit="1" customWidth="1"/>
    <col min="5" max="5" width="32.1640625" bestFit="1" customWidth="1"/>
    <col min="6" max="6" width="19.83203125" bestFit="1" customWidth="1"/>
    <col min="7" max="7" width="11.5" bestFit="1" customWidth="1"/>
    <col min="8" max="8" width="33.1640625" bestFit="1" customWidth="1"/>
    <col min="9" max="9" width="27" bestFit="1" customWidth="1"/>
    <col min="10" max="10" width="8.66406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75.66406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44328.746527777781</v>
      </c>
      <c r="J2" s="6">
        <v>0.88402777777777775</v>
      </c>
      <c r="K2" s="7">
        <v>0.13755787037037037</v>
      </c>
      <c r="L2" s="3">
        <v>52</v>
      </c>
      <c r="M2" s="3" t="s">
        <v>2199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2338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2337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44</v>
      </c>
      <c r="D5" s="1" t="s">
        <v>2200</v>
      </c>
      <c r="E5" s="3" t="s">
        <v>76</v>
      </c>
      <c r="F5" s="3" t="s">
        <v>2201</v>
      </c>
      <c r="G5" s="3" t="s">
        <v>89</v>
      </c>
      <c r="H5" s="2"/>
      <c r="I5" s="2"/>
      <c r="J5" s="2"/>
      <c r="K5" s="3" t="s">
        <v>79</v>
      </c>
      <c r="L5" s="3" t="s">
        <v>80</v>
      </c>
      <c r="M5" s="6">
        <v>0.74652777777777779</v>
      </c>
      <c r="N5" s="3" t="s">
        <v>2202</v>
      </c>
      <c r="O5" s="2"/>
      <c r="P5" s="3" t="s">
        <v>843</v>
      </c>
      <c r="Q5" s="3" t="s">
        <v>83</v>
      </c>
      <c r="R5" s="3" t="s">
        <v>440</v>
      </c>
      <c r="S5" s="3" t="s">
        <v>83</v>
      </c>
      <c r="T5" s="3" t="s">
        <v>115</v>
      </c>
      <c r="U5" s="3" t="s">
        <v>83</v>
      </c>
      <c r="V5" s="3" t="s">
        <v>2203</v>
      </c>
      <c r="W5" s="3" t="s">
        <v>86</v>
      </c>
      <c r="X5" s="3" t="s">
        <v>2204</v>
      </c>
      <c r="Y5" s="3" t="s">
        <v>83</v>
      </c>
      <c r="Z5" s="3" t="s">
        <v>185</v>
      </c>
      <c r="AA5" s="3" t="s">
        <v>83</v>
      </c>
      <c r="AB5" s="3" t="s">
        <v>112</v>
      </c>
      <c r="AC5" s="3" t="s">
        <v>83</v>
      </c>
      <c r="AD5" s="3" t="s">
        <v>2205</v>
      </c>
      <c r="AE5" s="3" t="s">
        <v>86</v>
      </c>
      <c r="AF5" s="3" t="s">
        <v>101</v>
      </c>
      <c r="AG5" s="3" t="s">
        <v>83</v>
      </c>
      <c r="AH5" s="3" t="s">
        <v>118</v>
      </c>
      <c r="AI5" s="3" t="s">
        <v>83</v>
      </c>
      <c r="AJ5" s="3" t="s">
        <v>1545</v>
      </c>
      <c r="AK5" s="3" t="s">
        <v>1545</v>
      </c>
      <c r="AL5" s="3" t="s">
        <v>440</v>
      </c>
      <c r="AM5" s="3" t="s">
        <v>440</v>
      </c>
      <c r="AN5" s="3" t="s">
        <v>392</v>
      </c>
      <c r="AO5" s="3" t="s">
        <v>392</v>
      </c>
      <c r="AP5" s="3" t="s">
        <v>86</v>
      </c>
      <c r="AQ5" s="3" t="s">
        <v>86</v>
      </c>
      <c r="AR5" s="3" t="s">
        <v>2206</v>
      </c>
      <c r="AS5" s="3" t="s">
        <v>2206</v>
      </c>
      <c r="AT5" s="3" t="s">
        <v>497</v>
      </c>
      <c r="AU5" s="3" t="s">
        <v>497</v>
      </c>
      <c r="AV5" s="8">
        <v>0.03</v>
      </c>
      <c r="AW5" s="8">
        <v>0.04</v>
      </c>
      <c r="AX5" s="8">
        <v>0.06</v>
      </c>
      <c r="AY5" s="8">
        <v>0.52</v>
      </c>
      <c r="AZ5" s="2"/>
    </row>
    <row r="6" spans="1:52" x14ac:dyDescent="0.2">
      <c r="D6" s="1" t="s">
        <v>2207</v>
      </c>
      <c r="E6" s="3" t="s">
        <v>76</v>
      </c>
      <c r="F6" s="3" t="s">
        <v>2208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0.78819444444444453</v>
      </c>
      <c r="N6" s="3" t="s">
        <v>2209</v>
      </c>
      <c r="O6" s="2"/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2210</v>
      </c>
      <c r="Y6" s="3" t="s">
        <v>83</v>
      </c>
      <c r="Z6" s="3" t="s">
        <v>525</v>
      </c>
      <c r="AA6" s="3" t="s">
        <v>83</v>
      </c>
      <c r="AB6" s="3" t="s">
        <v>186</v>
      </c>
      <c r="AC6" s="3" t="s">
        <v>83</v>
      </c>
      <c r="AD6" s="3">
        <f>-(0.02 %)</f>
        <v>-2.0000000000000001E-4</v>
      </c>
      <c r="AE6" s="3" t="s">
        <v>86</v>
      </c>
      <c r="AF6" s="3" t="s">
        <v>101</v>
      </c>
      <c r="AG6" s="3" t="s">
        <v>83</v>
      </c>
      <c r="AH6" s="3" t="s">
        <v>118</v>
      </c>
      <c r="AI6" s="3" t="s">
        <v>83</v>
      </c>
      <c r="AJ6" s="3" t="s">
        <v>599</v>
      </c>
      <c r="AK6" s="3" t="s">
        <v>599</v>
      </c>
      <c r="AL6" s="3" t="s">
        <v>525</v>
      </c>
      <c r="AM6" s="3" t="s">
        <v>525</v>
      </c>
      <c r="AN6" s="3" t="s">
        <v>179</v>
      </c>
      <c r="AO6" s="3" t="s">
        <v>179</v>
      </c>
      <c r="AP6" s="3" t="s">
        <v>86</v>
      </c>
      <c r="AQ6" s="3" t="s">
        <v>86</v>
      </c>
      <c r="AR6" s="3" t="s">
        <v>2206</v>
      </c>
      <c r="AS6" s="3" t="s">
        <v>2206</v>
      </c>
      <c r="AT6" s="3" t="s">
        <v>393</v>
      </c>
      <c r="AU6" s="3" t="s">
        <v>393</v>
      </c>
      <c r="AV6" s="8">
        <v>0.01</v>
      </c>
      <c r="AW6" s="8">
        <v>0.02</v>
      </c>
      <c r="AX6" s="8">
        <v>0.05</v>
      </c>
      <c r="AY6" s="8">
        <v>0.17</v>
      </c>
      <c r="AZ6" s="2"/>
    </row>
    <row r="7" spans="1:52" x14ac:dyDescent="0.2">
      <c r="D7" s="1" t="s">
        <v>21</v>
      </c>
      <c r="E7" s="3" t="s">
        <v>272</v>
      </c>
      <c r="F7" s="3" t="s">
        <v>273</v>
      </c>
      <c r="G7" s="3" t="s">
        <v>89</v>
      </c>
      <c r="H7" s="3" t="s">
        <v>274</v>
      </c>
      <c r="I7" s="3" t="s">
        <v>275</v>
      </c>
      <c r="J7" s="2"/>
      <c r="K7" s="3" t="s">
        <v>276</v>
      </c>
      <c r="L7" s="3" t="s">
        <v>80</v>
      </c>
      <c r="M7" s="6">
        <v>0.79375000000000007</v>
      </c>
      <c r="N7" s="3" t="s">
        <v>2211</v>
      </c>
      <c r="O7" s="3" t="s">
        <v>278</v>
      </c>
      <c r="P7" s="3" t="s">
        <v>534</v>
      </c>
      <c r="Q7" s="3" t="s">
        <v>988</v>
      </c>
      <c r="R7" s="3" t="s">
        <v>1035</v>
      </c>
      <c r="S7" s="3" t="s">
        <v>373</v>
      </c>
      <c r="T7" s="3" t="s">
        <v>133</v>
      </c>
      <c r="U7" s="3" t="s">
        <v>179</v>
      </c>
      <c r="V7" s="3">
        <f>-(0.09 %)</f>
        <v>-8.9999999999999998E-4</v>
      </c>
      <c r="W7" s="3" t="s">
        <v>86</v>
      </c>
      <c r="X7" s="3" t="s">
        <v>2212</v>
      </c>
      <c r="Y7" s="3" t="s">
        <v>83</v>
      </c>
      <c r="Z7" s="3" t="s">
        <v>1035</v>
      </c>
      <c r="AA7" s="3" t="s">
        <v>83</v>
      </c>
      <c r="AB7" s="3" t="s">
        <v>186</v>
      </c>
      <c r="AC7" s="3" t="s">
        <v>83</v>
      </c>
      <c r="AD7" s="3" t="s">
        <v>2213</v>
      </c>
      <c r="AE7" s="3" t="s">
        <v>86</v>
      </c>
      <c r="AF7" s="3" t="s">
        <v>101</v>
      </c>
      <c r="AG7" s="3" t="s">
        <v>83</v>
      </c>
      <c r="AH7" s="3" t="s">
        <v>155</v>
      </c>
      <c r="AI7" s="3" t="s">
        <v>83</v>
      </c>
      <c r="AJ7" s="3" t="s">
        <v>1062</v>
      </c>
      <c r="AK7" s="3" t="s">
        <v>1062</v>
      </c>
      <c r="AL7" s="3" t="s">
        <v>1035</v>
      </c>
      <c r="AM7" s="3" t="s">
        <v>1035</v>
      </c>
      <c r="AN7" s="3" t="s">
        <v>133</v>
      </c>
      <c r="AO7" s="3" t="s">
        <v>133</v>
      </c>
      <c r="AP7" s="3" t="s">
        <v>86</v>
      </c>
      <c r="AQ7" s="3" t="s">
        <v>86</v>
      </c>
      <c r="AR7" s="3" t="s">
        <v>2206</v>
      </c>
      <c r="AS7" s="3" t="s">
        <v>2206</v>
      </c>
      <c r="AT7" s="3" t="s">
        <v>393</v>
      </c>
      <c r="AU7" s="3" t="s">
        <v>393</v>
      </c>
      <c r="AV7" s="8">
        <v>0.05</v>
      </c>
      <c r="AW7" s="8">
        <v>0.06</v>
      </c>
      <c r="AX7" s="8">
        <v>0.08</v>
      </c>
      <c r="AY7" s="8">
        <v>0.51</v>
      </c>
      <c r="AZ7" s="2"/>
    </row>
    <row r="8" spans="1:52" x14ac:dyDescent="0.2">
      <c r="D8" s="1" t="s">
        <v>2214</v>
      </c>
      <c r="E8" s="3" t="s">
        <v>76</v>
      </c>
      <c r="F8" s="3" t="s">
        <v>1293</v>
      </c>
      <c r="G8" s="3" t="s">
        <v>89</v>
      </c>
      <c r="H8" s="2"/>
      <c r="I8" s="2"/>
      <c r="J8" s="2"/>
      <c r="K8" s="3" t="s">
        <v>79</v>
      </c>
      <c r="L8" s="3" t="s">
        <v>80</v>
      </c>
      <c r="M8" s="6">
        <v>0.80486111111111114</v>
      </c>
      <c r="N8" s="3" t="s">
        <v>2215</v>
      </c>
      <c r="O8" s="2"/>
      <c r="P8" s="3" t="s">
        <v>438</v>
      </c>
      <c r="Q8" s="3" t="s">
        <v>83</v>
      </c>
      <c r="R8" s="3" t="s">
        <v>353</v>
      </c>
      <c r="S8" s="3" t="s">
        <v>83</v>
      </c>
      <c r="T8" s="3" t="s">
        <v>179</v>
      </c>
      <c r="U8" s="3" t="s">
        <v>83</v>
      </c>
      <c r="V8" s="3">
        <f>-(0.25 %)</f>
        <v>-2.5000000000000001E-3</v>
      </c>
      <c r="W8" s="3" t="s">
        <v>86</v>
      </c>
      <c r="X8" s="3" t="s">
        <v>738</v>
      </c>
      <c r="Y8" s="3" t="s">
        <v>83</v>
      </c>
      <c r="Z8" s="3" t="s">
        <v>158</v>
      </c>
      <c r="AA8" s="3" t="s">
        <v>83</v>
      </c>
      <c r="AB8" s="3" t="s">
        <v>194</v>
      </c>
      <c r="AC8" s="3" t="s">
        <v>83</v>
      </c>
      <c r="AD8" s="3" t="s">
        <v>1153</v>
      </c>
      <c r="AE8" s="3" t="s">
        <v>86</v>
      </c>
      <c r="AF8" s="3" t="s">
        <v>101</v>
      </c>
      <c r="AG8" s="3" t="s">
        <v>83</v>
      </c>
      <c r="AH8" s="3" t="s">
        <v>118</v>
      </c>
      <c r="AI8" s="3" t="s">
        <v>83</v>
      </c>
      <c r="AJ8" s="3" t="s">
        <v>1323</v>
      </c>
      <c r="AK8" s="3" t="s">
        <v>1323</v>
      </c>
      <c r="AL8" s="3" t="s">
        <v>420</v>
      </c>
      <c r="AM8" s="3" t="s">
        <v>420</v>
      </c>
      <c r="AN8" s="3" t="s">
        <v>200</v>
      </c>
      <c r="AO8" s="3" t="s">
        <v>200</v>
      </c>
      <c r="AP8" s="3" t="s">
        <v>86</v>
      </c>
      <c r="AQ8" s="3" t="s">
        <v>86</v>
      </c>
      <c r="AR8" s="3" t="s">
        <v>1754</v>
      </c>
      <c r="AS8" s="3" t="s">
        <v>1754</v>
      </c>
      <c r="AT8" s="3" t="s">
        <v>102</v>
      </c>
      <c r="AU8" s="3" t="s">
        <v>102</v>
      </c>
      <c r="AV8" s="8">
        <v>0.02</v>
      </c>
      <c r="AW8" s="8">
        <v>0.02</v>
      </c>
      <c r="AX8" s="8">
        <v>0.03</v>
      </c>
      <c r="AY8" s="8">
        <v>0.23</v>
      </c>
      <c r="AZ8" s="2"/>
    </row>
    <row r="9" spans="1:52" x14ac:dyDescent="0.2">
      <c r="D9" s="1" t="s">
        <v>1439</v>
      </c>
      <c r="E9" s="3" t="s">
        <v>76</v>
      </c>
      <c r="F9" s="3" t="s">
        <v>1440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0.80694444444444446</v>
      </c>
      <c r="N9" s="3" t="s">
        <v>2216</v>
      </c>
      <c r="O9" s="2"/>
      <c r="P9" s="3" t="s">
        <v>222</v>
      </c>
      <c r="Q9" s="3" t="s">
        <v>83</v>
      </c>
      <c r="R9" s="3" t="s">
        <v>288</v>
      </c>
      <c r="S9" s="3" t="s">
        <v>83</v>
      </c>
      <c r="T9" s="3" t="s">
        <v>186</v>
      </c>
      <c r="U9" s="3" t="s">
        <v>83</v>
      </c>
      <c r="V9" s="3">
        <f>-(0.56 %)</f>
        <v>-5.6000000000000008E-3</v>
      </c>
      <c r="W9" s="3" t="s">
        <v>86</v>
      </c>
      <c r="X9" s="3" t="s">
        <v>2217</v>
      </c>
      <c r="Y9" s="3" t="s">
        <v>83</v>
      </c>
      <c r="Z9" s="3" t="s">
        <v>285</v>
      </c>
      <c r="AA9" s="3" t="s">
        <v>83</v>
      </c>
      <c r="AB9" s="3" t="s">
        <v>186</v>
      </c>
      <c r="AC9" s="3" t="s">
        <v>83</v>
      </c>
      <c r="AD9" s="3" t="s">
        <v>1580</v>
      </c>
      <c r="AE9" s="3" t="s">
        <v>86</v>
      </c>
      <c r="AF9" s="3" t="s">
        <v>101</v>
      </c>
      <c r="AG9" s="3" t="s">
        <v>83</v>
      </c>
      <c r="AH9" s="3" t="s">
        <v>155</v>
      </c>
      <c r="AI9" s="3" t="s">
        <v>83</v>
      </c>
      <c r="AJ9" s="3" t="s">
        <v>887</v>
      </c>
      <c r="AK9" s="3" t="s">
        <v>887</v>
      </c>
      <c r="AL9" s="3" t="s">
        <v>288</v>
      </c>
      <c r="AM9" s="3" t="s">
        <v>288</v>
      </c>
      <c r="AN9" s="3" t="s">
        <v>186</v>
      </c>
      <c r="AO9" s="3" t="s">
        <v>186</v>
      </c>
      <c r="AP9" s="3" t="s">
        <v>86</v>
      </c>
      <c r="AQ9" s="3" t="s">
        <v>86</v>
      </c>
      <c r="AR9" s="3" t="s">
        <v>1754</v>
      </c>
      <c r="AS9" s="3" t="s">
        <v>1754</v>
      </c>
      <c r="AT9" s="3" t="s">
        <v>1334</v>
      </c>
      <c r="AU9" s="3" t="s">
        <v>1334</v>
      </c>
      <c r="AV9" s="8">
        <v>0.06</v>
      </c>
      <c r="AW9" s="8">
        <v>0.06</v>
      </c>
      <c r="AX9" s="8">
        <v>0.08</v>
      </c>
      <c r="AY9" s="8">
        <v>0.27</v>
      </c>
      <c r="AZ9" s="2"/>
    </row>
    <row r="10" spans="1:52" x14ac:dyDescent="0.2">
      <c r="D10" s="1" t="s">
        <v>2218</v>
      </c>
      <c r="E10" s="3" t="s">
        <v>76</v>
      </c>
      <c r="F10" s="3" t="s">
        <v>2219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0.80694444444444446</v>
      </c>
      <c r="N10" s="3" t="s">
        <v>2220</v>
      </c>
      <c r="O10" s="2"/>
      <c r="P10" s="3" t="s">
        <v>119</v>
      </c>
      <c r="Q10" s="3" t="s">
        <v>1377</v>
      </c>
      <c r="R10" s="3" t="s">
        <v>383</v>
      </c>
      <c r="S10" s="3" t="s">
        <v>376</v>
      </c>
      <c r="T10" s="3" t="s">
        <v>392</v>
      </c>
      <c r="U10" s="3" t="s">
        <v>420</v>
      </c>
      <c r="V10" s="3" t="s">
        <v>2221</v>
      </c>
      <c r="W10" s="3" t="s">
        <v>2222</v>
      </c>
      <c r="X10" s="3" t="s">
        <v>2212</v>
      </c>
      <c r="Y10" s="3" t="s">
        <v>2223</v>
      </c>
      <c r="Z10" s="3" t="s">
        <v>520</v>
      </c>
      <c r="AA10" s="3" t="s">
        <v>105</v>
      </c>
      <c r="AB10" s="3" t="s">
        <v>115</v>
      </c>
      <c r="AC10" s="3" t="s">
        <v>135</v>
      </c>
      <c r="AD10" s="3" t="s">
        <v>2224</v>
      </c>
      <c r="AE10" s="3">
        <f>-(0.89 %)</f>
        <v>-8.8999999999999999E-3</v>
      </c>
      <c r="AF10" s="3" t="s">
        <v>290</v>
      </c>
      <c r="AG10" s="3" t="s">
        <v>154</v>
      </c>
      <c r="AH10" s="3" t="s">
        <v>155</v>
      </c>
      <c r="AI10" s="3" t="s">
        <v>559</v>
      </c>
      <c r="AJ10" s="3" t="s">
        <v>97</v>
      </c>
      <c r="AK10" s="3" t="s">
        <v>97</v>
      </c>
      <c r="AL10" s="3" t="s">
        <v>1035</v>
      </c>
      <c r="AM10" s="3" t="s">
        <v>1035</v>
      </c>
      <c r="AN10" s="3" t="s">
        <v>112</v>
      </c>
      <c r="AO10" s="3" t="s">
        <v>112</v>
      </c>
      <c r="AP10" s="3" t="s">
        <v>86</v>
      </c>
      <c r="AQ10" s="3" t="s">
        <v>86</v>
      </c>
      <c r="AR10" s="3" t="s">
        <v>2206</v>
      </c>
      <c r="AS10" s="3" t="s">
        <v>2206</v>
      </c>
      <c r="AT10" s="3" t="s">
        <v>139</v>
      </c>
      <c r="AU10" s="3" t="s">
        <v>139</v>
      </c>
      <c r="AV10" s="8">
        <v>0.06</v>
      </c>
      <c r="AW10" s="8">
        <v>7.0000000000000007E-2</v>
      </c>
      <c r="AX10" s="8">
        <v>0.09</v>
      </c>
      <c r="AY10" s="8">
        <v>0.23</v>
      </c>
      <c r="AZ10" s="2"/>
    </row>
    <row r="11" spans="1:52" x14ac:dyDescent="0.2">
      <c r="D11" s="1" t="s">
        <v>1031</v>
      </c>
      <c r="E11" s="3" t="s">
        <v>76</v>
      </c>
      <c r="F11" s="3" t="s">
        <v>1032</v>
      </c>
      <c r="G11" s="3" t="s">
        <v>468</v>
      </c>
      <c r="H11" s="2"/>
      <c r="I11" s="2"/>
      <c r="J11" s="2"/>
      <c r="K11" s="3" t="s">
        <v>1033</v>
      </c>
      <c r="L11" s="3" t="s">
        <v>161</v>
      </c>
      <c r="M11" s="6">
        <v>0.80694444444444446</v>
      </c>
      <c r="N11" s="3" t="s">
        <v>2225</v>
      </c>
      <c r="O11" s="2"/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86</v>
      </c>
      <c r="W11" s="3" t="s">
        <v>86</v>
      </c>
      <c r="X11" s="3" t="s">
        <v>1522</v>
      </c>
      <c r="Y11" s="3" t="s">
        <v>83</v>
      </c>
      <c r="Z11" s="3" t="s">
        <v>630</v>
      </c>
      <c r="AA11" s="3" t="s">
        <v>83</v>
      </c>
      <c r="AB11" s="3" t="s">
        <v>186</v>
      </c>
      <c r="AC11" s="3" t="s">
        <v>83</v>
      </c>
      <c r="AD11" s="3" t="s">
        <v>86</v>
      </c>
      <c r="AE11" s="3" t="s">
        <v>86</v>
      </c>
      <c r="AF11" s="3" t="s">
        <v>83</v>
      </c>
      <c r="AG11" s="3" t="s">
        <v>83</v>
      </c>
      <c r="AH11" s="3" t="s">
        <v>83</v>
      </c>
      <c r="AI11" s="3" t="s">
        <v>83</v>
      </c>
      <c r="AJ11" s="3" t="s">
        <v>1157</v>
      </c>
      <c r="AK11" s="3" t="s">
        <v>1157</v>
      </c>
      <c r="AL11" s="3" t="s">
        <v>178</v>
      </c>
      <c r="AM11" s="3" t="s">
        <v>178</v>
      </c>
      <c r="AN11" s="3" t="s">
        <v>179</v>
      </c>
      <c r="AO11" s="3" t="s">
        <v>179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</v>
      </c>
      <c r="AW11" s="8">
        <v>0</v>
      </c>
      <c r="AX11" s="8">
        <v>0</v>
      </c>
      <c r="AY11" s="8">
        <v>0</v>
      </c>
      <c r="AZ11" s="2"/>
    </row>
    <row r="12" spans="1:52" x14ac:dyDescent="0.2">
      <c r="D12" s="1" t="s">
        <v>2226</v>
      </c>
      <c r="E12" s="3" t="s">
        <v>76</v>
      </c>
      <c r="F12" s="3" t="s">
        <v>658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0.80833333333333324</v>
      </c>
      <c r="N12" s="3" t="s">
        <v>2227</v>
      </c>
      <c r="O12" s="2"/>
      <c r="P12" s="3" t="s">
        <v>757</v>
      </c>
      <c r="Q12" s="3" t="s">
        <v>842</v>
      </c>
      <c r="R12" s="3" t="s">
        <v>398</v>
      </c>
      <c r="S12" s="3" t="s">
        <v>373</v>
      </c>
      <c r="T12" s="3" t="s">
        <v>186</v>
      </c>
      <c r="U12" s="3" t="s">
        <v>121</v>
      </c>
      <c r="V12" s="3">
        <f>-(0.08 %)</f>
        <v>-8.0000000000000004E-4</v>
      </c>
      <c r="W12" s="3">
        <f>-(0.21 %)</f>
        <v>-2.0999999999999999E-3</v>
      </c>
      <c r="X12" s="3" t="s">
        <v>758</v>
      </c>
      <c r="Y12" s="3" t="s">
        <v>2228</v>
      </c>
      <c r="Z12" s="3" t="s">
        <v>398</v>
      </c>
      <c r="AA12" s="3" t="s">
        <v>285</v>
      </c>
      <c r="AB12" s="3" t="s">
        <v>186</v>
      </c>
      <c r="AC12" s="3" t="s">
        <v>115</v>
      </c>
      <c r="AD12" s="3">
        <f>-(0.03 %)</f>
        <v>-2.9999999999999997E-4</v>
      </c>
      <c r="AE12" s="3">
        <f>-(0.12 %)</f>
        <v>-1.1999999999999999E-3</v>
      </c>
      <c r="AF12" s="3" t="s">
        <v>465</v>
      </c>
      <c r="AG12" s="3" t="s">
        <v>290</v>
      </c>
      <c r="AH12" s="3" t="s">
        <v>335</v>
      </c>
      <c r="AI12" s="3" t="s">
        <v>1583</v>
      </c>
      <c r="AJ12" s="3" t="s">
        <v>296</v>
      </c>
      <c r="AK12" s="3" t="s">
        <v>296</v>
      </c>
      <c r="AL12" s="3" t="s">
        <v>398</v>
      </c>
      <c r="AM12" s="3" t="s">
        <v>398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2206</v>
      </c>
      <c r="AS12" s="3" t="s">
        <v>2206</v>
      </c>
      <c r="AT12" s="3" t="s">
        <v>393</v>
      </c>
      <c r="AU12" s="3" t="s">
        <v>393</v>
      </c>
      <c r="AV12" s="8">
        <v>0.12</v>
      </c>
      <c r="AW12" s="8">
        <v>0.16</v>
      </c>
      <c r="AX12" s="8">
        <v>0.22</v>
      </c>
      <c r="AY12" s="8">
        <v>0.34</v>
      </c>
      <c r="AZ12" s="2"/>
    </row>
    <row r="13" spans="1:52" x14ac:dyDescent="0.2">
      <c r="D13" s="1" t="s">
        <v>2229</v>
      </c>
      <c r="E13" s="3" t="s">
        <v>76</v>
      </c>
      <c r="F13" s="3" t="s">
        <v>2230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0.80833333333333324</v>
      </c>
      <c r="N13" s="3" t="s">
        <v>2231</v>
      </c>
      <c r="O13" s="2"/>
      <c r="P13" s="3" t="s">
        <v>887</v>
      </c>
      <c r="Q13" s="3" t="s">
        <v>1291</v>
      </c>
      <c r="R13" s="3" t="s">
        <v>520</v>
      </c>
      <c r="S13" s="3" t="s">
        <v>446</v>
      </c>
      <c r="T13" s="3" t="s">
        <v>186</v>
      </c>
      <c r="U13" s="3" t="s">
        <v>112</v>
      </c>
      <c r="V13" s="3" t="s">
        <v>86</v>
      </c>
      <c r="W13" s="3">
        <f>-(0.08 %)</f>
        <v>-8.0000000000000004E-4</v>
      </c>
      <c r="X13" s="3" t="s">
        <v>1243</v>
      </c>
      <c r="Y13" s="3" t="s">
        <v>2232</v>
      </c>
      <c r="Z13" s="3" t="s">
        <v>520</v>
      </c>
      <c r="AA13" s="3" t="s">
        <v>126</v>
      </c>
      <c r="AB13" s="3" t="s">
        <v>179</v>
      </c>
      <c r="AC13" s="3" t="s">
        <v>347</v>
      </c>
      <c r="AD13" s="3" t="s">
        <v>86</v>
      </c>
      <c r="AE13" s="3">
        <f>-(0.2 %)</f>
        <v>-2E-3</v>
      </c>
      <c r="AF13" s="3" t="s">
        <v>290</v>
      </c>
      <c r="AG13" s="3" t="s">
        <v>117</v>
      </c>
      <c r="AH13" s="3" t="s">
        <v>313</v>
      </c>
      <c r="AI13" s="3" t="s">
        <v>2021</v>
      </c>
      <c r="AJ13" s="3" t="s">
        <v>1970</v>
      </c>
      <c r="AK13" s="3" t="s">
        <v>1970</v>
      </c>
      <c r="AL13" s="3" t="s">
        <v>1035</v>
      </c>
      <c r="AM13" s="3" t="s">
        <v>1035</v>
      </c>
      <c r="AN13" s="3" t="s">
        <v>179</v>
      </c>
      <c r="AO13" s="3" t="s">
        <v>179</v>
      </c>
      <c r="AP13" s="3" t="s">
        <v>86</v>
      </c>
      <c r="AQ13" s="3" t="s">
        <v>86</v>
      </c>
      <c r="AR13" s="3" t="s">
        <v>2206</v>
      </c>
      <c r="AS13" s="3" t="s">
        <v>2206</v>
      </c>
      <c r="AT13" s="3" t="s">
        <v>139</v>
      </c>
      <c r="AU13" s="3" t="s">
        <v>139</v>
      </c>
      <c r="AV13" s="8">
        <v>0.06</v>
      </c>
      <c r="AW13" s="8">
        <v>0.09</v>
      </c>
      <c r="AX13" s="8">
        <v>0.13</v>
      </c>
      <c r="AY13" s="8">
        <v>0.49</v>
      </c>
      <c r="AZ13" s="2"/>
    </row>
    <row r="14" spans="1:52" x14ac:dyDescent="0.2">
      <c r="D14" s="1" t="s">
        <v>704</v>
      </c>
      <c r="E14" s="3" t="s">
        <v>705</v>
      </c>
      <c r="F14" s="3" t="s">
        <v>273</v>
      </c>
      <c r="G14" s="3" t="s">
        <v>89</v>
      </c>
      <c r="H14" s="3" t="s">
        <v>706</v>
      </c>
      <c r="I14" s="3" t="s">
        <v>1393</v>
      </c>
      <c r="J14" s="2"/>
      <c r="K14" s="3" t="s">
        <v>276</v>
      </c>
      <c r="L14" s="3" t="s">
        <v>80</v>
      </c>
      <c r="M14" s="6">
        <v>0.80972222222222223</v>
      </c>
      <c r="N14" s="3" t="s">
        <v>2233</v>
      </c>
      <c r="O14" s="3" t="s">
        <v>708</v>
      </c>
      <c r="P14" s="3" t="s">
        <v>332</v>
      </c>
      <c r="Q14" s="3" t="s">
        <v>191</v>
      </c>
      <c r="R14" s="3" t="s">
        <v>415</v>
      </c>
      <c r="S14" s="3" t="s">
        <v>400</v>
      </c>
      <c r="T14" s="3" t="s">
        <v>327</v>
      </c>
      <c r="U14" s="3" t="s">
        <v>146</v>
      </c>
      <c r="V14" s="3" t="s">
        <v>86</v>
      </c>
      <c r="W14" s="3" t="s">
        <v>2234</v>
      </c>
      <c r="X14" s="3" t="s">
        <v>433</v>
      </c>
      <c r="Y14" s="3" t="s">
        <v>83</v>
      </c>
      <c r="Z14" s="3" t="s">
        <v>263</v>
      </c>
      <c r="AA14" s="3" t="s">
        <v>83</v>
      </c>
      <c r="AB14" s="3" t="s">
        <v>426</v>
      </c>
      <c r="AC14" s="3" t="s">
        <v>83</v>
      </c>
      <c r="AD14" s="3" t="s">
        <v>86</v>
      </c>
      <c r="AE14" s="3" t="s">
        <v>86</v>
      </c>
      <c r="AF14" s="3" t="s">
        <v>101</v>
      </c>
      <c r="AG14" s="3" t="s">
        <v>83</v>
      </c>
      <c r="AH14" s="3" t="s">
        <v>155</v>
      </c>
      <c r="AI14" s="3" t="s">
        <v>83</v>
      </c>
      <c r="AJ14" s="3" t="s">
        <v>191</v>
      </c>
      <c r="AK14" s="3" t="s">
        <v>191</v>
      </c>
      <c r="AL14" s="3" t="s">
        <v>373</v>
      </c>
      <c r="AM14" s="3" t="s">
        <v>373</v>
      </c>
      <c r="AN14" s="3" t="s">
        <v>158</v>
      </c>
      <c r="AO14" s="3" t="s">
        <v>158</v>
      </c>
      <c r="AP14" s="3" t="s">
        <v>86</v>
      </c>
      <c r="AQ14" s="3" t="s">
        <v>86</v>
      </c>
      <c r="AR14" s="3" t="s">
        <v>1754</v>
      </c>
      <c r="AS14" s="3" t="s">
        <v>1754</v>
      </c>
      <c r="AT14" s="3" t="s">
        <v>139</v>
      </c>
      <c r="AU14" s="3" t="s">
        <v>139</v>
      </c>
      <c r="AV14" s="8">
        <v>0.06</v>
      </c>
      <c r="AW14" s="8">
        <v>0.09</v>
      </c>
      <c r="AX14" s="8">
        <v>0.12</v>
      </c>
      <c r="AY14" s="8">
        <v>0.68</v>
      </c>
      <c r="AZ14" s="2"/>
    </row>
    <row r="15" spans="1:52" x14ac:dyDescent="0.2">
      <c r="D15" s="1" t="s">
        <v>2235</v>
      </c>
      <c r="E15" s="3" t="s">
        <v>76</v>
      </c>
      <c r="F15" s="3" t="s">
        <v>1123</v>
      </c>
      <c r="G15" s="3" t="s">
        <v>468</v>
      </c>
      <c r="H15" s="2"/>
      <c r="I15" s="2"/>
      <c r="J15" s="2"/>
      <c r="K15" s="3" t="s">
        <v>1033</v>
      </c>
      <c r="L15" s="3" t="s">
        <v>161</v>
      </c>
      <c r="M15" s="6">
        <v>0.81111111111111101</v>
      </c>
      <c r="N15" s="3" t="s">
        <v>2236</v>
      </c>
      <c r="O15" s="2"/>
      <c r="P15" s="3" t="s">
        <v>621</v>
      </c>
      <c r="Q15" s="3" t="s">
        <v>83</v>
      </c>
      <c r="R15" s="3" t="s">
        <v>263</v>
      </c>
      <c r="S15" s="3" t="s">
        <v>83</v>
      </c>
      <c r="T15" s="3" t="s">
        <v>186</v>
      </c>
      <c r="U15" s="3" t="s">
        <v>83</v>
      </c>
      <c r="V15" s="3">
        <f>-(0.08 %)</f>
        <v>-8.0000000000000004E-4</v>
      </c>
      <c r="W15" s="3" t="s">
        <v>86</v>
      </c>
      <c r="X15" s="3" t="s">
        <v>2237</v>
      </c>
      <c r="Y15" s="3" t="s">
        <v>2238</v>
      </c>
      <c r="Z15" s="3" t="s">
        <v>630</v>
      </c>
      <c r="AA15" s="3" t="s">
        <v>263</v>
      </c>
      <c r="AB15" s="3" t="s">
        <v>133</v>
      </c>
      <c r="AC15" s="3" t="s">
        <v>133</v>
      </c>
      <c r="AD15" s="3" t="s">
        <v>86</v>
      </c>
      <c r="AE15" s="3">
        <f>-(0.06 %)</f>
        <v>-5.9999999999999995E-4</v>
      </c>
      <c r="AF15" s="3" t="s">
        <v>83</v>
      </c>
      <c r="AG15" s="3" t="s">
        <v>290</v>
      </c>
      <c r="AH15" s="3" t="s">
        <v>83</v>
      </c>
      <c r="AI15" s="3" t="s">
        <v>497</v>
      </c>
      <c r="AJ15" s="3" t="s">
        <v>97</v>
      </c>
      <c r="AK15" s="3" t="s">
        <v>97</v>
      </c>
      <c r="AL15" s="3" t="s">
        <v>630</v>
      </c>
      <c r="AM15" s="3" t="s">
        <v>630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83</v>
      </c>
      <c r="AS15" s="3" t="s">
        <v>83</v>
      </c>
      <c r="AT15" s="3" t="s">
        <v>83</v>
      </c>
      <c r="AU15" s="3" t="s">
        <v>83</v>
      </c>
      <c r="AV15" s="8">
        <v>0</v>
      </c>
      <c r="AW15" s="8">
        <v>0</v>
      </c>
      <c r="AX15" s="8">
        <v>0</v>
      </c>
      <c r="AY15" s="8">
        <v>0</v>
      </c>
      <c r="AZ15" s="2"/>
    </row>
    <row r="16" spans="1:52" x14ac:dyDescent="0.2">
      <c r="D16" s="1" t="s">
        <v>1857</v>
      </c>
      <c r="E16" s="3" t="s">
        <v>76</v>
      </c>
      <c r="F16" s="3" t="s">
        <v>2239</v>
      </c>
      <c r="G16" s="3" t="s">
        <v>78</v>
      </c>
      <c r="H16" s="2"/>
      <c r="I16" s="2"/>
      <c r="J16" s="2"/>
      <c r="K16" s="3" t="s">
        <v>79</v>
      </c>
      <c r="L16" s="3" t="s">
        <v>80</v>
      </c>
      <c r="M16" s="6">
        <v>0.81180555555555556</v>
      </c>
      <c r="N16" s="3" t="s">
        <v>1875</v>
      </c>
      <c r="O16" s="2"/>
      <c r="P16" s="3" t="s">
        <v>119</v>
      </c>
      <c r="Q16" s="3" t="s">
        <v>1094</v>
      </c>
      <c r="R16" s="3" t="s">
        <v>166</v>
      </c>
      <c r="S16" s="3" t="s">
        <v>305</v>
      </c>
      <c r="T16" s="3" t="s">
        <v>112</v>
      </c>
      <c r="U16" s="3" t="s">
        <v>529</v>
      </c>
      <c r="V16" s="3" t="s">
        <v>2240</v>
      </c>
      <c r="W16" s="3">
        <f>-(0.19 %)</f>
        <v>-1.9E-3</v>
      </c>
      <c r="X16" s="3" t="s">
        <v>2241</v>
      </c>
      <c r="Y16" s="3" t="s">
        <v>83</v>
      </c>
      <c r="Z16" s="3" t="s">
        <v>111</v>
      </c>
      <c r="AA16" s="3" t="s">
        <v>83</v>
      </c>
      <c r="AB16" s="3" t="s">
        <v>121</v>
      </c>
      <c r="AC16" s="3" t="s">
        <v>83</v>
      </c>
      <c r="AD16" s="3" t="s">
        <v>2242</v>
      </c>
      <c r="AE16" s="3" t="s">
        <v>86</v>
      </c>
      <c r="AF16" s="3" t="s">
        <v>101</v>
      </c>
      <c r="AG16" s="3" t="s">
        <v>83</v>
      </c>
      <c r="AH16" s="3" t="s">
        <v>155</v>
      </c>
      <c r="AI16" s="3" t="s">
        <v>83</v>
      </c>
      <c r="AJ16" s="3" t="s">
        <v>402</v>
      </c>
      <c r="AK16" s="3" t="s">
        <v>402</v>
      </c>
      <c r="AL16" s="3" t="s">
        <v>1259</v>
      </c>
      <c r="AM16" s="3" t="s">
        <v>1259</v>
      </c>
      <c r="AN16" s="3" t="s">
        <v>121</v>
      </c>
      <c r="AO16" s="3" t="s">
        <v>121</v>
      </c>
      <c r="AP16" s="3" t="s">
        <v>86</v>
      </c>
      <c r="AQ16" s="3" t="s">
        <v>86</v>
      </c>
      <c r="AR16" s="3" t="s">
        <v>1754</v>
      </c>
      <c r="AS16" s="3" t="s">
        <v>1754</v>
      </c>
      <c r="AT16" s="3" t="s">
        <v>102</v>
      </c>
      <c r="AU16" s="3" t="s">
        <v>102</v>
      </c>
      <c r="AV16" s="8">
        <v>0.01</v>
      </c>
      <c r="AW16" s="8">
        <v>0.01</v>
      </c>
      <c r="AX16" s="8">
        <v>0.02</v>
      </c>
      <c r="AY16" s="8">
        <v>0.16</v>
      </c>
      <c r="AZ16" s="2"/>
    </row>
    <row r="17" spans="4:52" x14ac:dyDescent="0.2">
      <c r="D17" s="1" t="s">
        <v>1778</v>
      </c>
      <c r="E17" s="3" t="s">
        <v>76</v>
      </c>
      <c r="F17" s="3" t="s">
        <v>1235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0.81180555555555556</v>
      </c>
      <c r="N17" s="3" t="s">
        <v>2243</v>
      </c>
      <c r="O17" s="2"/>
      <c r="P17" s="3" t="s">
        <v>621</v>
      </c>
      <c r="Q17" s="3" t="s">
        <v>83</v>
      </c>
      <c r="R17" s="3" t="s">
        <v>196</v>
      </c>
      <c r="S17" s="3" t="s">
        <v>83</v>
      </c>
      <c r="T17" s="3" t="s">
        <v>529</v>
      </c>
      <c r="U17" s="3" t="s">
        <v>83</v>
      </c>
      <c r="V17" s="3">
        <f>-(0.34 %)</f>
        <v>-3.4000000000000002E-3</v>
      </c>
      <c r="W17" s="3" t="s">
        <v>86</v>
      </c>
      <c r="X17" s="3" t="s">
        <v>1186</v>
      </c>
      <c r="Y17" s="3" t="s">
        <v>83</v>
      </c>
      <c r="Z17" s="3" t="s">
        <v>400</v>
      </c>
      <c r="AA17" s="3" t="s">
        <v>83</v>
      </c>
      <c r="AB17" s="3" t="s">
        <v>392</v>
      </c>
      <c r="AC17" s="3" t="s">
        <v>83</v>
      </c>
      <c r="AD17" s="3">
        <f>-(0.16 %)</f>
        <v>-1.6000000000000001E-3</v>
      </c>
      <c r="AE17" s="3" t="s">
        <v>86</v>
      </c>
      <c r="AF17" s="3" t="s">
        <v>290</v>
      </c>
      <c r="AG17" s="3" t="s">
        <v>83</v>
      </c>
      <c r="AH17" s="3" t="s">
        <v>432</v>
      </c>
      <c r="AI17" s="3" t="s">
        <v>83</v>
      </c>
      <c r="AJ17" s="3" t="s">
        <v>191</v>
      </c>
      <c r="AK17" s="3" t="s">
        <v>191</v>
      </c>
      <c r="AL17" s="3" t="s">
        <v>415</v>
      </c>
      <c r="AM17" s="3" t="s">
        <v>415</v>
      </c>
      <c r="AN17" s="3" t="s">
        <v>112</v>
      </c>
      <c r="AO17" s="3" t="s">
        <v>112</v>
      </c>
      <c r="AP17" s="3" t="s">
        <v>86</v>
      </c>
      <c r="AQ17" s="3" t="s">
        <v>86</v>
      </c>
      <c r="AR17" s="3" t="s">
        <v>2206</v>
      </c>
      <c r="AS17" s="3" t="s">
        <v>2206</v>
      </c>
      <c r="AT17" s="3" t="s">
        <v>139</v>
      </c>
      <c r="AU17" s="3" t="s">
        <v>139</v>
      </c>
      <c r="AV17" s="8">
        <v>0.02</v>
      </c>
      <c r="AW17" s="8">
        <v>0.02</v>
      </c>
      <c r="AX17" s="8">
        <v>0.03</v>
      </c>
      <c r="AY17" s="8">
        <v>0.16</v>
      </c>
      <c r="AZ17" s="2"/>
    </row>
    <row r="18" spans="4:52" x14ac:dyDescent="0.2">
      <c r="D18" s="1" t="s">
        <v>555</v>
      </c>
      <c r="E18" s="3" t="s">
        <v>76</v>
      </c>
      <c r="F18" s="3" t="s">
        <v>1376</v>
      </c>
      <c r="G18" s="3" t="s">
        <v>89</v>
      </c>
      <c r="H18" s="2"/>
      <c r="I18" s="2"/>
      <c r="J18" s="2"/>
      <c r="K18" s="3" t="s">
        <v>79</v>
      </c>
      <c r="L18" s="3" t="s">
        <v>80</v>
      </c>
      <c r="M18" s="6">
        <v>0.8125</v>
      </c>
      <c r="N18" s="3" t="s">
        <v>2244</v>
      </c>
      <c r="O18" s="2"/>
      <c r="P18" s="3" t="s">
        <v>524</v>
      </c>
      <c r="Q18" s="3" t="s">
        <v>83</v>
      </c>
      <c r="R18" s="3" t="s">
        <v>441</v>
      </c>
      <c r="S18" s="3" t="s">
        <v>83</v>
      </c>
      <c r="T18" s="3" t="s">
        <v>133</v>
      </c>
      <c r="U18" s="3" t="s">
        <v>83</v>
      </c>
      <c r="V18" s="3" t="s">
        <v>2245</v>
      </c>
      <c r="W18" s="3" t="s">
        <v>86</v>
      </c>
      <c r="X18" s="3" t="s">
        <v>452</v>
      </c>
      <c r="Y18" s="3" t="s">
        <v>83</v>
      </c>
      <c r="Z18" s="3" t="s">
        <v>441</v>
      </c>
      <c r="AA18" s="3" t="s">
        <v>83</v>
      </c>
      <c r="AB18" s="3" t="s">
        <v>186</v>
      </c>
      <c r="AC18" s="3" t="s">
        <v>83</v>
      </c>
      <c r="AD18" s="3" t="s">
        <v>2246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402</v>
      </c>
      <c r="AK18" s="3" t="s">
        <v>402</v>
      </c>
      <c r="AL18" s="3" t="s">
        <v>85</v>
      </c>
      <c r="AM18" s="3" t="s">
        <v>85</v>
      </c>
      <c r="AN18" s="3" t="s">
        <v>186</v>
      </c>
      <c r="AO18" s="3" t="s">
        <v>186</v>
      </c>
      <c r="AP18" s="3" t="s">
        <v>86</v>
      </c>
      <c r="AQ18" s="3" t="s">
        <v>86</v>
      </c>
      <c r="AR18" s="3" t="s">
        <v>1754</v>
      </c>
      <c r="AS18" s="3" t="s">
        <v>1754</v>
      </c>
      <c r="AT18" s="3" t="s">
        <v>139</v>
      </c>
      <c r="AU18" s="3" t="s">
        <v>139</v>
      </c>
      <c r="AV18" s="8">
        <v>0.03</v>
      </c>
      <c r="AW18" s="8">
        <v>0.03</v>
      </c>
      <c r="AX18" s="8">
        <v>0.04</v>
      </c>
      <c r="AY18" s="8">
        <v>0.24</v>
      </c>
      <c r="AZ18" s="2"/>
    </row>
    <row r="19" spans="4:52" x14ac:dyDescent="0.2">
      <c r="D19" s="1" t="s">
        <v>1467</v>
      </c>
      <c r="E19" s="3" t="s">
        <v>76</v>
      </c>
      <c r="F19" s="3" t="s">
        <v>1468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0.8125</v>
      </c>
      <c r="N19" s="3" t="s">
        <v>2247</v>
      </c>
      <c r="O19" s="2"/>
      <c r="P19" s="3" t="s">
        <v>669</v>
      </c>
      <c r="Q19" s="3" t="s">
        <v>83</v>
      </c>
      <c r="R19" s="3" t="s">
        <v>400</v>
      </c>
      <c r="S19" s="3" t="s">
        <v>83</v>
      </c>
      <c r="T19" s="3" t="s">
        <v>112</v>
      </c>
      <c r="U19" s="3" t="s">
        <v>83</v>
      </c>
      <c r="V19" s="3" t="s">
        <v>2248</v>
      </c>
      <c r="W19" s="3" t="s">
        <v>86</v>
      </c>
      <c r="X19" s="3" t="s">
        <v>103</v>
      </c>
      <c r="Y19" s="3" t="s">
        <v>83</v>
      </c>
      <c r="Z19" s="3" t="s">
        <v>703</v>
      </c>
      <c r="AA19" s="3" t="s">
        <v>83</v>
      </c>
      <c r="AB19" s="3" t="s">
        <v>133</v>
      </c>
      <c r="AC19" s="3" t="s">
        <v>83</v>
      </c>
      <c r="AD19" s="3" t="s">
        <v>2249</v>
      </c>
      <c r="AE19" s="3" t="s">
        <v>86</v>
      </c>
      <c r="AF19" s="3" t="s">
        <v>101</v>
      </c>
      <c r="AG19" s="3" t="s">
        <v>83</v>
      </c>
      <c r="AH19" s="3" t="s">
        <v>155</v>
      </c>
      <c r="AI19" s="3" t="s">
        <v>83</v>
      </c>
      <c r="AJ19" s="3" t="s">
        <v>1323</v>
      </c>
      <c r="AK19" s="3" t="s">
        <v>1323</v>
      </c>
      <c r="AL19" s="3" t="s">
        <v>400</v>
      </c>
      <c r="AM19" s="3" t="s">
        <v>400</v>
      </c>
      <c r="AN19" s="3" t="s">
        <v>112</v>
      </c>
      <c r="AO19" s="3" t="s">
        <v>112</v>
      </c>
      <c r="AP19" s="3" t="s">
        <v>86</v>
      </c>
      <c r="AQ19" s="3" t="s">
        <v>86</v>
      </c>
      <c r="AR19" s="3" t="s">
        <v>1754</v>
      </c>
      <c r="AS19" s="3" t="s">
        <v>1754</v>
      </c>
      <c r="AT19" s="3" t="s">
        <v>102</v>
      </c>
      <c r="AU19" s="3" t="s">
        <v>102</v>
      </c>
      <c r="AV19" s="8">
        <v>0.01</v>
      </c>
      <c r="AW19" s="8">
        <v>0.01</v>
      </c>
      <c r="AX19" s="8">
        <v>0.02</v>
      </c>
      <c r="AY19" s="8">
        <v>0.19</v>
      </c>
      <c r="AZ19" s="2"/>
    </row>
    <row r="20" spans="4:52" x14ac:dyDescent="0.2">
      <c r="D20" s="1" t="s">
        <v>409</v>
      </c>
      <c r="E20" s="3" t="s">
        <v>76</v>
      </c>
      <c r="F20" s="3" t="s">
        <v>410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0.81319444444444444</v>
      </c>
      <c r="N20" s="3" t="s">
        <v>2250</v>
      </c>
      <c r="O20" s="2"/>
      <c r="P20" s="3" t="s">
        <v>412</v>
      </c>
      <c r="Q20" s="3" t="s">
        <v>351</v>
      </c>
      <c r="R20" s="3" t="s">
        <v>446</v>
      </c>
      <c r="S20" s="3" t="s">
        <v>288</v>
      </c>
      <c r="T20" s="3" t="s">
        <v>186</v>
      </c>
      <c r="U20" s="3" t="s">
        <v>121</v>
      </c>
      <c r="V20" s="3">
        <f>-(0.09 %)</f>
        <v>-8.9999999999999998E-4</v>
      </c>
      <c r="W20" s="3">
        <f>-(0.17 %)</f>
        <v>-1.7000000000000001E-3</v>
      </c>
      <c r="X20" s="3" t="s">
        <v>1386</v>
      </c>
      <c r="Y20" s="3" t="s">
        <v>83</v>
      </c>
      <c r="Z20" s="3" t="s">
        <v>446</v>
      </c>
      <c r="AA20" s="3" t="s">
        <v>83</v>
      </c>
      <c r="AB20" s="3" t="s">
        <v>186</v>
      </c>
      <c r="AC20" s="3" t="s">
        <v>83</v>
      </c>
      <c r="AD20" s="3" t="s">
        <v>86</v>
      </c>
      <c r="AE20" s="3" t="s">
        <v>86</v>
      </c>
      <c r="AF20" s="3" t="s">
        <v>83</v>
      </c>
      <c r="AG20" s="3" t="s">
        <v>83</v>
      </c>
      <c r="AH20" s="3" t="s">
        <v>432</v>
      </c>
      <c r="AI20" s="3" t="s">
        <v>83</v>
      </c>
      <c r="AJ20" s="3" t="s">
        <v>988</v>
      </c>
      <c r="AK20" s="3" t="s">
        <v>988</v>
      </c>
      <c r="AL20" s="3" t="s">
        <v>126</v>
      </c>
      <c r="AM20" s="3" t="s">
        <v>126</v>
      </c>
      <c r="AN20" s="3" t="s">
        <v>179</v>
      </c>
      <c r="AO20" s="3" t="s">
        <v>179</v>
      </c>
      <c r="AP20" s="3" t="s">
        <v>86</v>
      </c>
      <c r="AQ20" s="3" t="s">
        <v>86</v>
      </c>
      <c r="AR20" s="3" t="s">
        <v>2206</v>
      </c>
      <c r="AS20" s="3" t="s">
        <v>2206</v>
      </c>
      <c r="AT20" s="3" t="s">
        <v>139</v>
      </c>
      <c r="AU20" s="3" t="s">
        <v>139</v>
      </c>
      <c r="AV20" s="8">
        <v>0.02</v>
      </c>
      <c r="AW20" s="8">
        <v>0.02</v>
      </c>
      <c r="AX20" s="8">
        <v>0.03</v>
      </c>
      <c r="AY20" s="8">
        <v>0.22</v>
      </c>
      <c r="AZ20" s="2"/>
    </row>
    <row r="21" spans="4:52" x14ac:dyDescent="0.2">
      <c r="D21" s="1" t="s">
        <v>1563</v>
      </c>
      <c r="E21" s="3" t="s">
        <v>76</v>
      </c>
      <c r="F21" s="3" t="s">
        <v>2251</v>
      </c>
      <c r="G21" s="3" t="s">
        <v>130</v>
      </c>
      <c r="H21" s="2"/>
      <c r="I21" s="2"/>
      <c r="J21" s="2"/>
      <c r="K21" s="3" t="s">
        <v>79</v>
      </c>
      <c r="L21" s="3" t="s">
        <v>80</v>
      </c>
      <c r="M21" s="6">
        <v>0.81319444444444444</v>
      </c>
      <c r="N21" s="3" t="s">
        <v>2252</v>
      </c>
      <c r="O21" s="2"/>
      <c r="P21" s="3" t="s">
        <v>757</v>
      </c>
      <c r="Q21" s="3" t="s">
        <v>83</v>
      </c>
      <c r="R21" s="3" t="s">
        <v>387</v>
      </c>
      <c r="S21" s="3" t="s">
        <v>83</v>
      </c>
      <c r="T21" s="3" t="s">
        <v>186</v>
      </c>
      <c r="U21" s="3" t="s">
        <v>83</v>
      </c>
      <c r="V21" s="3">
        <f>-(0.36 %)</f>
        <v>-3.5999999999999999E-3</v>
      </c>
      <c r="W21" s="3" t="s">
        <v>86</v>
      </c>
      <c r="X21" s="3" t="s">
        <v>1338</v>
      </c>
      <c r="Y21" s="3" t="s">
        <v>83</v>
      </c>
      <c r="Z21" s="3" t="s">
        <v>387</v>
      </c>
      <c r="AA21" s="3" t="s">
        <v>83</v>
      </c>
      <c r="AB21" s="3" t="s">
        <v>186</v>
      </c>
      <c r="AC21" s="3" t="s">
        <v>83</v>
      </c>
      <c r="AD21" s="3">
        <f>-(0.19 %)</f>
        <v>-1.9E-3</v>
      </c>
      <c r="AE21" s="3" t="s">
        <v>86</v>
      </c>
      <c r="AF21" s="3" t="s">
        <v>101</v>
      </c>
      <c r="AG21" s="3" t="s">
        <v>83</v>
      </c>
      <c r="AH21" s="3" t="s">
        <v>155</v>
      </c>
      <c r="AI21" s="3" t="s">
        <v>83</v>
      </c>
      <c r="AJ21" s="3" t="s">
        <v>1217</v>
      </c>
      <c r="AK21" s="3" t="s">
        <v>1217</v>
      </c>
      <c r="AL21" s="3" t="s">
        <v>145</v>
      </c>
      <c r="AM21" s="3" t="s">
        <v>145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1754</v>
      </c>
      <c r="AS21" s="3" t="s">
        <v>1754</v>
      </c>
      <c r="AT21" s="3" t="s">
        <v>497</v>
      </c>
      <c r="AU21" s="3" t="s">
        <v>497</v>
      </c>
      <c r="AV21" s="8">
        <v>0.06</v>
      </c>
      <c r="AW21" s="8">
        <v>0.08</v>
      </c>
      <c r="AX21" s="8">
        <v>0.11</v>
      </c>
      <c r="AY21" s="8">
        <v>0.95</v>
      </c>
      <c r="AZ21" s="2"/>
    </row>
    <row r="22" spans="4:52" x14ac:dyDescent="0.2">
      <c r="D22" s="1" t="s">
        <v>2178</v>
      </c>
      <c r="E22" s="3" t="s">
        <v>920</v>
      </c>
      <c r="F22" s="3" t="s">
        <v>2253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0.81388888888888899</v>
      </c>
      <c r="N22" s="3" t="s">
        <v>2254</v>
      </c>
      <c r="O22" s="2"/>
      <c r="P22" s="3" t="s">
        <v>83</v>
      </c>
      <c r="Q22" s="3" t="s">
        <v>83</v>
      </c>
      <c r="R22" s="3" t="s">
        <v>83</v>
      </c>
      <c r="S22" s="3" t="s">
        <v>83</v>
      </c>
      <c r="T22" s="3" t="s">
        <v>83</v>
      </c>
      <c r="U22" s="3" t="s">
        <v>83</v>
      </c>
      <c r="V22" s="3" t="s">
        <v>86</v>
      </c>
      <c r="W22" s="3" t="s">
        <v>86</v>
      </c>
      <c r="X22" s="3" t="s">
        <v>492</v>
      </c>
      <c r="Y22" s="3" t="s">
        <v>83</v>
      </c>
      <c r="Z22" s="3" t="s">
        <v>941</v>
      </c>
      <c r="AA22" s="3" t="s">
        <v>83</v>
      </c>
      <c r="AB22" s="3" t="s">
        <v>112</v>
      </c>
      <c r="AC22" s="3" t="s">
        <v>83</v>
      </c>
      <c r="AD22" s="3" t="s">
        <v>86</v>
      </c>
      <c r="AE22" s="3" t="s">
        <v>86</v>
      </c>
      <c r="AF22" s="3" t="s">
        <v>101</v>
      </c>
      <c r="AG22" s="3" t="s">
        <v>83</v>
      </c>
      <c r="AH22" s="3" t="s">
        <v>118</v>
      </c>
      <c r="AI22" s="3" t="s">
        <v>83</v>
      </c>
      <c r="AJ22" s="3" t="s">
        <v>261</v>
      </c>
      <c r="AK22" s="3" t="s">
        <v>261</v>
      </c>
      <c r="AL22" s="3" t="s">
        <v>84</v>
      </c>
      <c r="AM22" s="3" t="s">
        <v>84</v>
      </c>
      <c r="AN22" s="3" t="s">
        <v>121</v>
      </c>
      <c r="AO22" s="3" t="s">
        <v>121</v>
      </c>
      <c r="AP22" s="3" t="s">
        <v>86</v>
      </c>
      <c r="AQ22" s="3" t="s">
        <v>86</v>
      </c>
      <c r="AR22" s="3" t="s">
        <v>1754</v>
      </c>
      <c r="AS22" s="3" t="s">
        <v>1754</v>
      </c>
      <c r="AT22" s="3" t="s">
        <v>139</v>
      </c>
      <c r="AU22" s="3" t="s">
        <v>139</v>
      </c>
      <c r="AV22" s="8">
        <v>0.01</v>
      </c>
      <c r="AW22" s="8">
        <v>0.02</v>
      </c>
      <c r="AX22" s="8">
        <v>0.03</v>
      </c>
      <c r="AY22" s="8">
        <v>0.23</v>
      </c>
      <c r="AZ22" s="2"/>
    </row>
    <row r="23" spans="4:52" x14ac:dyDescent="0.2">
      <c r="D23" s="1" t="s">
        <v>587</v>
      </c>
      <c r="E23" s="3" t="s">
        <v>76</v>
      </c>
      <c r="F23" s="3" t="s">
        <v>588</v>
      </c>
      <c r="G23" s="3" t="s">
        <v>130</v>
      </c>
      <c r="H23" s="2"/>
      <c r="I23" s="2"/>
      <c r="J23" s="2"/>
      <c r="K23" s="3" t="s">
        <v>79</v>
      </c>
      <c r="L23" s="3" t="s">
        <v>80</v>
      </c>
      <c r="M23" s="6">
        <v>0.81388888888888899</v>
      </c>
      <c r="N23" s="3" t="s">
        <v>2255</v>
      </c>
      <c r="O23" s="2"/>
      <c r="P23" s="3" t="s">
        <v>621</v>
      </c>
      <c r="Q23" s="3" t="s">
        <v>83</v>
      </c>
      <c r="R23" s="3" t="s">
        <v>391</v>
      </c>
      <c r="S23" s="3" t="s">
        <v>83</v>
      </c>
      <c r="T23" s="3" t="s">
        <v>133</v>
      </c>
      <c r="U23" s="3" t="s">
        <v>83</v>
      </c>
      <c r="V23" s="3" t="s">
        <v>86</v>
      </c>
      <c r="W23" s="3" t="s">
        <v>86</v>
      </c>
      <c r="X23" s="3" t="s">
        <v>758</v>
      </c>
      <c r="Y23" s="3" t="s">
        <v>83</v>
      </c>
      <c r="Z23" s="3" t="s">
        <v>391</v>
      </c>
      <c r="AA23" s="3" t="s">
        <v>83</v>
      </c>
      <c r="AB23" s="3" t="s">
        <v>186</v>
      </c>
      <c r="AC23" s="3" t="s">
        <v>83</v>
      </c>
      <c r="AD23" s="3" t="s">
        <v>86</v>
      </c>
      <c r="AE23" s="3" t="s">
        <v>86</v>
      </c>
      <c r="AF23" s="3" t="s">
        <v>101</v>
      </c>
      <c r="AG23" s="3" t="s">
        <v>83</v>
      </c>
      <c r="AH23" s="3" t="s">
        <v>155</v>
      </c>
      <c r="AI23" s="3" t="s">
        <v>83</v>
      </c>
      <c r="AJ23" s="3" t="s">
        <v>1356</v>
      </c>
      <c r="AK23" s="3" t="s">
        <v>1356</v>
      </c>
      <c r="AL23" s="3" t="s">
        <v>295</v>
      </c>
      <c r="AM23" s="3" t="s">
        <v>295</v>
      </c>
      <c r="AN23" s="3" t="s">
        <v>186</v>
      </c>
      <c r="AO23" s="3" t="s">
        <v>186</v>
      </c>
      <c r="AP23" s="3" t="s">
        <v>86</v>
      </c>
      <c r="AQ23" s="3" t="s">
        <v>86</v>
      </c>
      <c r="AR23" s="3" t="s">
        <v>2206</v>
      </c>
      <c r="AS23" s="3" t="s">
        <v>2206</v>
      </c>
      <c r="AT23" s="3" t="s">
        <v>393</v>
      </c>
      <c r="AU23" s="3" t="s">
        <v>393</v>
      </c>
      <c r="AV23" s="8">
        <v>0.02</v>
      </c>
      <c r="AW23" s="8">
        <v>0.03</v>
      </c>
      <c r="AX23" s="8">
        <v>0.06</v>
      </c>
      <c r="AY23" s="8">
        <v>0.48</v>
      </c>
      <c r="AZ23" s="2"/>
    </row>
    <row r="24" spans="4:52" x14ac:dyDescent="0.2">
      <c r="D24" s="1" t="s">
        <v>1077</v>
      </c>
      <c r="E24" s="3" t="s">
        <v>76</v>
      </c>
      <c r="F24" s="3" t="s">
        <v>1595</v>
      </c>
      <c r="G24" s="3" t="s">
        <v>89</v>
      </c>
      <c r="H24" s="2"/>
      <c r="I24" s="2"/>
      <c r="J24" s="2"/>
      <c r="K24" s="3" t="s">
        <v>79</v>
      </c>
      <c r="L24" s="3" t="s">
        <v>80</v>
      </c>
      <c r="M24" s="6">
        <v>0.81388888888888899</v>
      </c>
      <c r="N24" s="3" t="s">
        <v>2256</v>
      </c>
      <c r="O24" s="2"/>
      <c r="P24" s="3" t="s">
        <v>534</v>
      </c>
      <c r="Q24" s="3" t="s">
        <v>294</v>
      </c>
      <c r="R24" s="3" t="s">
        <v>810</v>
      </c>
      <c r="S24" s="3" t="s">
        <v>168</v>
      </c>
      <c r="T24" s="3" t="s">
        <v>373</v>
      </c>
      <c r="U24" s="3" t="s">
        <v>426</v>
      </c>
      <c r="V24" s="3" t="s">
        <v>2257</v>
      </c>
      <c r="W24" s="3" t="s">
        <v>2258</v>
      </c>
      <c r="X24" s="3" t="s">
        <v>1322</v>
      </c>
      <c r="Y24" s="3" t="s">
        <v>83</v>
      </c>
      <c r="Z24" s="3" t="s">
        <v>2259</v>
      </c>
      <c r="AA24" s="3" t="s">
        <v>83</v>
      </c>
      <c r="AB24" s="3" t="s">
        <v>193</v>
      </c>
      <c r="AC24" s="3" t="s">
        <v>83</v>
      </c>
      <c r="AD24" s="3" t="s">
        <v>2260</v>
      </c>
      <c r="AE24" s="3" t="s">
        <v>86</v>
      </c>
      <c r="AF24" s="3" t="s">
        <v>290</v>
      </c>
      <c r="AG24" s="3" t="s">
        <v>83</v>
      </c>
      <c r="AH24" s="3" t="s">
        <v>497</v>
      </c>
      <c r="AI24" s="3" t="s">
        <v>83</v>
      </c>
      <c r="AJ24" s="3" t="s">
        <v>1138</v>
      </c>
      <c r="AK24" s="3" t="s">
        <v>1138</v>
      </c>
      <c r="AL24" s="3" t="s">
        <v>1346</v>
      </c>
      <c r="AM24" s="3" t="s">
        <v>1346</v>
      </c>
      <c r="AN24" s="3" t="s">
        <v>863</v>
      </c>
      <c r="AO24" s="3" t="s">
        <v>863</v>
      </c>
      <c r="AP24" s="3" t="s">
        <v>86</v>
      </c>
      <c r="AQ24" s="3" t="s">
        <v>86</v>
      </c>
      <c r="AR24" s="3" t="s">
        <v>2206</v>
      </c>
      <c r="AS24" s="3" t="s">
        <v>2206</v>
      </c>
      <c r="AT24" s="3" t="s">
        <v>139</v>
      </c>
      <c r="AU24" s="3" t="s">
        <v>139</v>
      </c>
      <c r="AV24" s="8">
        <v>0.06</v>
      </c>
      <c r="AW24" s="8">
        <v>0.08</v>
      </c>
      <c r="AX24" s="8">
        <v>0.1</v>
      </c>
      <c r="AY24" s="8">
        <v>0.52</v>
      </c>
      <c r="AZ24" s="2"/>
    </row>
    <row r="25" spans="4:52" x14ac:dyDescent="0.2">
      <c r="D25" s="1" t="s">
        <v>1130</v>
      </c>
      <c r="E25" s="3" t="s">
        <v>76</v>
      </c>
      <c r="F25" s="3" t="s">
        <v>1131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0.81458333333333333</v>
      </c>
      <c r="N25" s="3" t="s">
        <v>2261</v>
      </c>
      <c r="O25" s="2"/>
      <c r="P25" s="3" t="s">
        <v>757</v>
      </c>
      <c r="Q25" s="3" t="s">
        <v>83</v>
      </c>
      <c r="R25" s="3" t="s">
        <v>192</v>
      </c>
      <c r="S25" s="3" t="s">
        <v>83</v>
      </c>
      <c r="T25" s="3" t="s">
        <v>133</v>
      </c>
      <c r="U25" s="3" t="s">
        <v>83</v>
      </c>
      <c r="V25" s="3">
        <f>-(0.11 %)</f>
        <v>-1.1000000000000001E-3</v>
      </c>
      <c r="W25" s="3" t="s">
        <v>86</v>
      </c>
      <c r="X25" s="3" t="s">
        <v>1324</v>
      </c>
      <c r="Y25" s="3" t="s">
        <v>83</v>
      </c>
      <c r="Z25" s="3" t="s">
        <v>192</v>
      </c>
      <c r="AA25" s="3" t="s">
        <v>83</v>
      </c>
      <c r="AB25" s="3" t="s">
        <v>133</v>
      </c>
      <c r="AC25" s="3" t="s">
        <v>83</v>
      </c>
      <c r="AD25" s="3">
        <f>-(0.11 %)</f>
        <v>-1.1000000000000001E-3</v>
      </c>
      <c r="AE25" s="3" t="s">
        <v>86</v>
      </c>
      <c r="AF25" s="3" t="s">
        <v>101</v>
      </c>
      <c r="AG25" s="3" t="s">
        <v>83</v>
      </c>
      <c r="AH25" s="3" t="s">
        <v>155</v>
      </c>
      <c r="AI25" s="3" t="s">
        <v>83</v>
      </c>
      <c r="AJ25" s="3" t="s">
        <v>397</v>
      </c>
      <c r="AK25" s="3" t="s">
        <v>397</v>
      </c>
      <c r="AL25" s="3" t="s">
        <v>192</v>
      </c>
      <c r="AM25" s="3" t="s">
        <v>192</v>
      </c>
      <c r="AN25" s="3" t="s">
        <v>133</v>
      </c>
      <c r="AO25" s="3" t="s">
        <v>133</v>
      </c>
      <c r="AP25" s="3" t="s">
        <v>86</v>
      </c>
      <c r="AQ25" s="3" t="s">
        <v>86</v>
      </c>
      <c r="AR25" s="3" t="s">
        <v>2206</v>
      </c>
      <c r="AS25" s="3" t="s">
        <v>2206</v>
      </c>
      <c r="AT25" s="3" t="s">
        <v>393</v>
      </c>
      <c r="AU25" s="3" t="s">
        <v>393</v>
      </c>
      <c r="AV25" s="8">
        <v>0.02</v>
      </c>
      <c r="AW25" s="8">
        <v>0.04</v>
      </c>
      <c r="AX25" s="8">
        <v>0.08</v>
      </c>
      <c r="AY25" s="8">
        <v>0.2</v>
      </c>
      <c r="AZ25" s="2"/>
    </row>
    <row r="26" spans="4:52" x14ac:dyDescent="0.2">
      <c r="D26" s="1" t="s">
        <v>1990</v>
      </c>
      <c r="E26" s="3" t="s">
        <v>76</v>
      </c>
      <c r="F26" s="3" t="s">
        <v>607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0.81527777777777777</v>
      </c>
      <c r="N26" s="3" t="s">
        <v>2262</v>
      </c>
      <c r="O26" s="2"/>
      <c r="P26" s="3" t="s">
        <v>669</v>
      </c>
      <c r="Q26" s="3" t="s">
        <v>1868</v>
      </c>
      <c r="R26" s="3" t="s">
        <v>152</v>
      </c>
      <c r="S26" s="3" t="s">
        <v>152</v>
      </c>
      <c r="T26" s="3" t="s">
        <v>146</v>
      </c>
      <c r="U26" s="3" t="s">
        <v>504</v>
      </c>
      <c r="V26" s="3" t="s">
        <v>86</v>
      </c>
      <c r="W26" s="3" t="s">
        <v>86</v>
      </c>
      <c r="X26" s="3" t="s">
        <v>1274</v>
      </c>
      <c r="Y26" s="3" t="s">
        <v>83</v>
      </c>
      <c r="Z26" s="3" t="s">
        <v>331</v>
      </c>
      <c r="AA26" s="3" t="s">
        <v>83</v>
      </c>
      <c r="AB26" s="3" t="s">
        <v>426</v>
      </c>
      <c r="AC26" s="3" t="s">
        <v>83</v>
      </c>
      <c r="AD26" s="3" t="s">
        <v>86</v>
      </c>
      <c r="AE26" s="3" t="s">
        <v>86</v>
      </c>
      <c r="AF26" s="3" t="s">
        <v>117</v>
      </c>
      <c r="AG26" s="3" t="s">
        <v>83</v>
      </c>
      <c r="AH26" s="3" t="s">
        <v>393</v>
      </c>
      <c r="AI26" s="3" t="s">
        <v>83</v>
      </c>
      <c r="AJ26" s="3" t="s">
        <v>211</v>
      </c>
      <c r="AK26" s="3" t="s">
        <v>211</v>
      </c>
      <c r="AL26" s="3" t="s">
        <v>683</v>
      </c>
      <c r="AM26" s="3" t="s">
        <v>683</v>
      </c>
      <c r="AN26" s="3" t="s">
        <v>529</v>
      </c>
      <c r="AO26" s="3" t="s">
        <v>529</v>
      </c>
      <c r="AP26" s="3" t="s">
        <v>86</v>
      </c>
      <c r="AQ26" s="3" t="s">
        <v>86</v>
      </c>
      <c r="AR26" s="3" t="s">
        <v>1754</v>
      </c>
      <c r="AS26" s="3" t="s">
        <v>1754</v>
      </c>
      <c r="AT26" s="3" t="s">
        <v>139</v>
      </c>
      <c r="AU26" s="3" t="s">
        <v>139</v>
      </c>
      <c r="AV26" s="8">
        <v>0.02</v>
      </c>
      <c r="AW26" s="8">
        <v>0.03</v>
      </c>
      <c r="AX26" s="8">
        <v>0.04</v>
      </c>
      <c r="AY26" s="8">
        <v>0.05</v>
      </c>
      <c r="AZ26" s="2"/>
    </row>
    <row r="27" spans="4:52" x14ac:dyDescent="0.2">
      <c r="D27" s="1" t="s">
        <v>805</v>
      </c>
      <c r="E27" s="3" t="s">
        <v>76</v>
      </c>
      <c r="F27" s="3" t="s">
        <v>129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0.81597222222222221</v>
      </c>
      <c r="N27" s="3" t="s">
        <v>2263</v>
      </c>
      <c r="O27" s="2"/>
      <c r="P27" s="3" t="s">
        <v>621</v>
      </c>
      <c r="Q27" s="3" t="s">
        <v>83</v>
      </c>
      <c r="R27" s="3" t="s">
        <v>271</v>
      </c>
      <c r="S27" s="3" t="s">
        <v>83</v>
      </c>
      <c r="T27" s="3" t="s">
        <v>216</v>
      </c>
      <c r="U27" s="3" t="s">
        <v>83</v>
      </c>
      <c r="V27" s="3" t="s">
        <v>2264</v>
      </c>
      <c r="W27" s="3" t="s">
        <v>86</v>
      </c>
      <c r="X27" s="3" t="s">
        <v>2265</v>
      </c>
      <c r="Y27" s="3" t="s">
        <v>83</v>
      </c>
      <c r="Z27" s="3" t="s">
        <v>676</v>
      </c>
      <c r="AA27" s="3" t="s">
        <v>83</v>
      </c>
      <c r="AB27" s="3" t="s">
        <v>759</v>
      </c>
      <c r="AC27" s="3" t="s">
        <v>83</v>
      </c>
      <c r="AD27" s="3" t="s">
        <v>2266</v>
      </c>
      <c r="AE27" s="3" t="s">
        <v>86</v>
      </c>
      <c r="AF27" s="3" t="s">
        <v>101</v>
      </c>
      <c r="AG27" s="3" t="s">
        <v>83</v>
      </c>
      <c r="AH27" s="3" t="s">
        <v>155</v>
      </c>
      <c r="AI27" s="3" t="s">
        <v>83</v>
      </c>
      <c r="AJ27" s="3" t="s">
        <v>1291</v>
      </c>
      <c r="AK27" s="3" t="s">
        <v>1291</v>
      </c>
      <c r="AL27" s="3" t="s">
        <v>310</v>
      </c>
      <c r="AM27" s="3" t="s">
        <v>310</v>
      </c>
      <c r="AN27" s="3" t="s">
        <v>759</v>
      </c>
      <c r="AO27" s="3" t="s">
        <v>759</v>
      </c>
      <c r="AP27" s="3" t="s">
        <v>86</v>
      </c>
      <c r="AQ27" s="3" t="s">
        <v>86</v>
      </c>
      <c r="AR27" s="3" t="s">
        <v>2206</v>
      </c>
      <c r="AS27" s="3" t="s">
        <v>2206</v>
      </c>
      <c r="AT27" s="3" t="s">
        <v>314</v>
      </c>
      <c r="AU27" s="3" t="s">
        <v>314</v>
      </c>
      <c r="AV27" s="8">
        <v>0.04</v>
      </c>
      <c r="AW27" s="8">
        <v>0.05</v>
      </c>
      <c r="AX27" s="8">
        <v>0.06</v>
      </c>
      <c r="AY27" s="8">
        <v>0.21</v>
      </c>
      <c r="AZ27" s="2"/>
    </row>
    <row r="28" spans="4:52" x14ac:dyDescent="0.2">
      <c r="D28" s="1" t="s">
        <v>1807</v>
      </c>
      <c r="E28" s="3" t="s">
        <v>76</v>
      </c>
      <c r="F28" s="3" t="s">
        <v>173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0.81736111111111109</v>
      </c>
      <c r="N28" s="3" t="s">
        <v>2267</v>
      </c>
      <c r="O28" s="2"/>
      <c r="P28" s="3" t="s">
        <v>222</v>
      </c>
      <c r="Q28" s="3" t="s">
        <v>83</v>
      </c>
      <c r="R28" s="3" t="s">
        <v>215</v>
      </c>
      <c r="S28" s="3" t="s">
        <v>83</v>
      </c>
      <c r="T28" s="3" t="s">
        <v>609</v>
      </c>
      <c r="U28" s="3" t="s">
        <v>83</v>
      </c>
      <c r="V28" s="3" t="s">
        <v>2268</v>
      </c>
      <c r="W28" s="3" t="s">
        <v>86</v>
      </c>
      <c r="X28" s="3" t="s">
        <v>103</v>
      </c>
      <c r="Y28" s="3" t="s">
        <v>83</v>
      </c>
      <c r="Z28" s="3" t="s">
        <v>2269</v>
      </c>
      <c r="AA28" s="3" t="s">
        <v>83</v>
      </c>
      <c r="AB28" s="3" t="s">
        <v>420</v>
      </c>
      <c r="AC28" s="3" t="s">
        <v>83</v>
      </c>
      <c r="AD28" s="3" t="s">
        <v>2270</v>
      </c>
      <c r="AE28" s="3" t="s">
        <v>86</v>
      </c>
      <c r="AF28" s="3" t="s">
        <v>101</v>
      </c>
      <c r="AG28" s="3" t="s">
        <v>83</v>
      </c>
      <c r="AH28" s="3" t="s">
        <v>155</v>
      </c>
      <c r="AI28" s="3" t="s">
        <v>83</v>
      </c>
      <c r="AJ28" s="3" t="s">
        <v>615</v>
      </c>
      <c r="AK28" s="3" t="s">
        <v>615</v>
      </c>
      <c r="AL28" s="3" t="s">
        <v>2271</v>
      </c>
      <c r="AM28" s="3" t="s">
        <v>2271</v>
      </c>
      <c r="AN28" s="3" t="s">
        <v>1026</v>
      </c>
      <c r="AO28" s="3" t="s">
        <v>1026</v>
      </c>
      <c r="AP28" s="3" t="s">
        <v>86</v>
      </c>
      <c r="AQ28" s="3" t="s">
        <v>86</v>
      </c>
      <c r="AR28" s="3" t="s">
        <v>1754</v>
      </c>
      <c r="AS28" s="3" t="s">
        <v>1754</v>
      </c>
      <c r="AT28" s="3" t="s">
        <v>102</v>
      </c>
      <c r="AU28" s="3" t="s">
        <v>102</v>
      </c>
      <c r="AV28" s="8">
        <v>0.03</v>
      </c>
      <c r="AW28" s="8">
        <v>0.03</v>
      </c>
      <c r="AX28" s="8">
        <v>0.04</v>
      </c>
      <c r="AY28" s="8">
        <v>0.19</v>
      </c>
      <c r="AZ28" s="2"/>
    </row>
    <row r="29" spans="4:52" x14ac:dyDescent="0.2">
      <c r="D29" s="1" t="s">
        <v>317</v>
      </c>
      <c r="E29" s="3" t="s">
        <v>76</v>
      </c>
      <c r="F29" s="3" t="s">
        <v>1612</v>
      </c>
      <c r="G29" s="3" t="s">
        <v>78</v>
      </c>
      <c r="H29" s="2"/>
      <c r="I29" s="2"/>
      <c r="J29" s="2"/>
      <c r="K29" s="3" t="s">
        <v>79</v>
      </c>
      <c r="L29" s="3" t="s">
        <v>80</v>
      </c>
      <c r="M29" s="6">
        <v>0.81736111111111109</v>
      </c>
      <c r="N29" s="3" t="s">
        <v>2272</v>
      </c>
      <c r="O29" s="2"/>
      <c r="P29" s="3" t="s">
        <v>220</v>
      </c>
      <c r="Q29" s="3" t="s">
        <v>83</v>
      </c>
      <c r="R29" s="3" t="s">
        <v>289</v>
      </c>
      <c r="S29" s="3" t="s">
        <v>83</v>
      </c>
      <c r="T29" s="3" t="s">
        <v>420</v>
      </c>
      <c r="U29" s="3" t="s">
        <v>83</v>
      </c>
      <c r="V29" s="3" t="s">
        <v>2273</v>
      </c>
      <c r="W29" s="3" t="s">
        <v>86</v>
      </c>
      <c r="X29" s="3" t="s">
        <v>892</v>
      </c>
      <c r="Y29" s="3" t="s">
        <v>83</v>
      </c>
      <c r="Z29" s="3" t="s">
        <v>419</v>
      </c>
      <c r="AA29" s="3" t="s">
        <v>83</v>
      </c>
      <c r="AB29" s="3" t="s">
        <v>132</v>
      </c>
      <c r="AC29" s="3" t="s">
        <v>83</v>
      </c>
      <c r="AD29" s="3" t="s">
        <v>2274</v>
      </c>
      <c r="AE29" s="3" t="s">
        <v>86</v>
      </c>
      <c r="AF29" s="3" t="s">
        <v>290</v>
      </c>
      <c r="AG29" s="3" t="s">
        <v>83</v>
      </c>
      <c r="AH29" s="3" t="s">
        <v>314</v>
      </c>
      <c r="AI29" s="3" t="s">
        <v>83</v>
      </c>
      <c r="AJ29" s="3" t="s">
        <v>352</v>
      </c>
      <c r="AK29" s="3" t="s">
        <v>352</v>
      </c>
      <c r="AL29" s="3" t="s">
        <v>316</v>
      </c>
      <c r="AM29" s="3" t="s">
        <v>316</v>
      </c>
      <c r="AN29" s="3" t="s">
        <v>132</v>
      </c>
      <c r="AO29" s="3" t="s">
        <v>132</v>
      </c>
      <c r="AP29" s="3" t="s">
        <v>86</v>
      </c>
      <c r="AQ29" s="3" t="s">
        <v>86</v>
      </c>
      <c r="AR29" s="3" t="s">
        <v>136</v>
      </c>
      <c r="AS29" s="3" t="s">
        <v>136</v>
      </c>
      <c r="AT29" s="3" t="s">
        <v>139</v>
      </c>
      <c r="AU29" s="3" t="s">
        <v>139</v>
      </c>
      <c r="AV29" s="8">
        <v>0.01</v>
      </c>
      <c r="AW29" s="8">
        <v>0.01</v>
      </c>
      <c r="AX29" s="8">
        <v>0.03</v>
      </c>
      <c r="AY29" s="8">
        <v>0.22</v>
      </c>
      <c r="AZ29" s="2"/>
    </row>
    <row r="30" spans="4:52" x14ac:dyDescent="0.2">
      <c r="D30" s="1" t="s">
        <v>960</v>
      </c>
      <c r="E30" s="3" t="s">
        <v>76</v>
      </c>
      <c r="F30" s="3" t="s">
        <v>1434</v>
      </c>
      <c r="G30" s="3" t="s">
        <v>78</v>
      </c>
      <c r="H30" s="2"/>
      <c r="I30" s="2"/>
      <c r="J30" s="2"/>
      <c r="K30" s="3" t="s">
        <v>79</v>
      </c>
      <c r="L30" s="3" t="s">
        <v>80</v>
      </c>
      <c r="M30" s="6">
        <v>0.81944444444444453</v>
      </c>
      <c r="N30" s="3" t="s">
        <v>2275</v>
      </c>
      <c r="O30" s="2"/>
      <c r="P30" s="3" t="s">
        <v>524</v>
      </c>
      <c r="Q30" s="3" t="s">
        <v>83</v>
      </c>
      <c r="R30" s="3" t="s">
        <v>297</v>
      </c>
      <c r="S30" s="3" t="s">
        <v>83</v>
      </c>
      <c r="T30" s="3" t="s">
        <v>138</v>
      </c>
      <c r="U30" s="3" t="s">
        <v>83</v>
      </c>
      <c r="V30" s="3" t="s">
        <v>2276</v>
      </c>
      <c r="W30" s="3" t="s">
        <v>86</v>
      </c>
      <c r="X30" s="3" t="s">
        <v>103</v>
      </c>
      <c r="Y30" s="3" t="s">
        <v>83</v>
      </c>
      <c r="Z30" s="3" t="s">
        <v>415</v>
      </c>
      <c r="AA30" s="3" t="s">
        <v>83</v>
      </c>
      <c r="AB30" s="3" t="s">
        <v>347</v>
      </c>
      <c r="AC30" s="3" t="s">
        <v>83</v>
      </c>
      <c r="AD30" s="3" t="s">
        <v>2277</v>
      </c>
      <c r="AE30" s="3" t="s">
        <v>86</v>
      </c>
      <c r="AF30" s="3" t="s">
        <v>101</v>
      </c>
      <c r="AG30" s="3" t="s">
        <v>83</v>
      </c>
      <c r="AH30" s="3" t="s">
        <v>155</v>
      </c>
      <c r="AI30" s="3" t="s">
        <v>83</v>
      </c>
      <c r="AJ30" s="3" t="s">
        <v>261</v>
      </c>
      <c r="AK30" s="3" t="s">
        <v>261</v>
      </c>
      <c r="AL30" s="3" t="s">
        <v>105</v>
      </c>
      <c r="AM30" s="3" t="s">
        <v>105</v>
      </c>
      <c r="AN30" s="3" t="s">
        <v>392</v>
      </c>
      <c r="AO30" s="3" t="s">
        <v>392</v>
      </c>
      <c r="AP30" s="3" t="s">
        <v>86</v>
      </c>
      <c r="AQ30" s="3" t="s">
        <v>86</v>
      </c>
      <c r="AR30" s="3" t="s">
        <v>1754</v>
      </c>
      <c r="AS30" s="3" t="s">
        <v>1754</v>
      </c>
      <c r="AT30" s="3" t="s">
        <v>102</v>
      </c>
      <c r="AU30" s="3" t="s">
        <v>102</v>
      </c>
      <c r="AV30" s="8">
        <v>0.03</v>
      </c>
      <c r="AW30" s="8">
        <v>0.03</v>
      </c>
      <c r="AX30" s="8">
        <v>0.04</v>
      </c>
      <c r="AY30" s="8">
        <v>0.33</v>
      </c>
      <c r="AZ30" s="2"/>
    </row>
    <row r="31" spans="4:52" x14ac:dyDescent="0.2">
      <c r="D31" s="1" t="s">
        <v>768</v>
      </c>
      <c r="E31" s="3" t="s">
        <v>76</v>
      </c>
      <c r="F31" s="3" t="s">
        <v>769</v>
      </c>
      <c r="G31" s="3" t="s">
        <v>89</v>
      </c>
      <c r="H31" s="2"/>
      <c r="I31" s="2"/>
      <c r="J31" s="2"/>
      <c r="K31" s="3" t="s">
        <v>79</v>
      </c>
      <c r="L31" s="3" t="s">
        <v>80</v>
      </c>
      <c r="M31" s="6">
        <v>0.8208333333333333</v>
      </c>
      <c r="N31" s="3" t="s">
        <v>2278</v>
      </c>
      <c r="O31" s="2"/>
      <c r="P31" s="3" t="s">
        <v>1230</v>
      </c>
      <c r="Q31" s="3" t="s">
        <v>83</v>
      </c>
      <c r="R31" s="3" t="s">
        <v>1364</v>
      </c>
      <c r="S31" s="3" t="s">
        <v>83</v>
      </c>
      <c r="T31" s="3" t="s">
        <v>1378</v>
      </c>
      <c r="U31" s="3" t="s">
        <v>83</v>
      </c>
      <c r="V31" s="3" t="s">
        <v>2279</v>
      </c>
      <c r="W31" s="3" t="s">
        <v>86</v>
      </c>
      <c r="X31" s="3" t="s">
        <v>385</v>
      </c>
      <c r="Y31" s="3" t="s">
        <v>83</v>
      </c>
      <c r="Z31" s="3" t="s">
        <v>192</v>
      </c>
      <c r="AA31" s="3" t="s">
        <v>83</v>
      </c>
      <c r="AB31" s="3" t="s">
        <v>520</v>
      </c>
      <c r="AC31" s="3" t="s">
        <v>83</v>
      </c>
      <c r="AD31" s="3" t="s">
        <v>2280</v>
      </c>
      <c r="AE31" s="3" t="s">
        <v>86</v>
      </c>
      <c r="AF31" s="3" t="s">
        <v>101</v>
      </c>
      <c r="AG31" s="3" t="s">
        <v>83</v>
      </c>
      <c r="AH31" s="3" t="s">
        <v>118</v>
      </c>
      <c r="AI31" s="3" t="s">
        <v>83</v>
      </c>
      <c r="AJ31" s="3" t="s">
        <v>1454</v>
      </c>
      <c r="AK31" s="3" t="s">
        <v>1454</v>
      </c>
      <c r="AL31" s="3" t="s">
        <v>2099</v>
      </c>
      <c r="AM31" s="3" t="s">
        <v>2099</v>
      </c>
      <c r="AN31" s="3" t="s">
        <v>1257</v>
      </c>
      <c r="AO31" s="3" t="s">
        <v>1257</v>
      </c>
      <c r="AP31" s="3" t="s">
        <v>86</v>
      </c>
      <c r="AQ31" s="3" t="s">
        <v>86</v>
      </c>
      <c r="AR31" s="3" t="s">
        <v>1754</v>
      </c>
      <c r="AS31" s="3" t="s">
        <v>1754</v>
      </c>
      <c r="AT31" s="3" t="s">
        <v>139</v>
      </c>
      <c r="AU31" s="3" t="s">
        <v>139</v>
      </c>
      <c r="AV31" s="8">
        <v>0.02</v>
      </c>
      <c r="AW31" s="8">
        <v>0.03</v>
      </c>
      <c r="AX31" s="8">
        <v>0.04</v>
      </c>
      <c r="AY31" s="8">
        <v>0.3</v>
      </c>
      <c r="AZ31" s="2"/>
    </row>
    <row r="32" spans="4:52" x14ac:dyDescent="0.2">
      <c r="D32" s="1" t="s">
        <v>1445</v>
      </c>
      <c r="E32" s="3" t="s">
        <v>76</v>
      </c>
      <c r="F32" s="3" t="s">
        <v>1306</v>
      </c>
      <c r="G32" s="3" t="s">
        <v>468</v>
      </c>
      <c r="H32" s="2"/>
      <c r="I32" s="2"/>
      <c r="J32" s="2"/>
      <c r="K32" s="3" t="s">
        <v>79</v>
      </c>
      <c r="L32" s="3" t="s">
        <v>80</v>
      </c>
      <c r="M32" s="6">
        <v>0.8208333333333333</v>
      </c>
      <c r="N32" s="3" t="s">
        <v>2281</v>
      </c>
      <c r="O32" s="2"/>
      <c r="P32" s="3" t="s">
        <v>987</v>
      </c>
      <c r="Q32" s="3" t="s">
        <v>83</v>
      </c>
      <c r="R32" s="3" t="s">
        <v>260</v>
      </c>
      <c r="S32" s="3" t="s">
        <v>83</v>
      </c>
      <c r="T32" s="3" t="s">
        <v>186</v>
      </c>
      <c r="U32" s="3" t="s">
        <v>83</v>
      </c>
      <c r="V32" s="3">
        <f>-(0.09 %)</f>
        <v>-8.9999999999999998E-4</v>
      </c>
      <c r="W32" s="3" t="s">
        <v>86</v>
      </c>
      <c r="X32" s="3" t="s">
        <v>2282</v>
      </c>
      <c r="Y32" s="3" t="s">
        <v>83</v>
      </c>
      <c r="Z32" s="3" t="s">
        <v>260</v>
      </c>
      <c r="AA32" s="3" t="s">
        <v>83</v>
      </c>
      <c r="AB32" s="3" t="s">
        <v>179</v>
      </c>
      <c r="AC32" s="3" t="s">
        <v>83</v>
      </c>
      <c r="AD32" s="3">
        <f>-(0.29 %)</f>
        <v>-2.8999999999999998E-3</v>
      </c>
      <c r="AE32" s="3" t="s">
        <v>86</v>
      </c>
      <c r="AF32" s="3" t="s">
        <v>101</v>
      </c>
      <c r="AG32" s="3" t="s">
        <v>83</v>
      </c>
      <c r="AH32" s="3" t="s">
        <v>155</v>
      </c>
      <c r="AI32" s="3" t="s">
        <v>83</v>
      </c>
      <c r="AJ32" s="3" t="s">
        <v>385</v>
      </c>
      <c r="AK32" s="3" t="s">
        <v>385</v>
      </c>
      <c r="AL32" s="3" t="s">
        <v>260</v>
      </c>
      <c r="AM32" s="3" t="s">
        <v>260</v>
      </c>
      <c r="AN32" s="3" t="s">
        <v>179</v>
      </c>
      <c r="AO32" s="3" t="s">
        <v>179</v>
      </c>
      <c r="AP32" s="3" t="s">
        <v>86</v>
      </c>
      <c r="AQ32" s="3" t="s">
        <v>86</v>
      </c>
      <c r="AR32" s="3" t="s">
        <v>2206</v>
      </c>
      <c r="AS32" s="3" t="s">
        <v>2206</v>
      </c>
      <c r="AT32" s="3" t="s">
        <v>314</v>
      </c>
      <c r="AU32" s="3" t="s">
        <v>314</v>
      </c>
      <c r="AV32" s="8">
        <v>0</v>
      </c>
      <c r="AW32" s="8">
        <v>0</v>
      </c>
      <c r="AX32" s="8">
        <v>0</v>
      </c>
      <c r="AY32" s="8">
        <v>7.0000000000000007E-2</v>
      </c>
      <c r="AZ32" s="2"/>
    </row>
    <row r="33" spans="4:52" x14ac:dyDescent="0.2">
      <c r="D33" s="4" t="s">
        <v>2283</v>
      </c>
      <c r="E33" s="3" t="s">
        <v>76</v>
      </c>
      <c r="F33" s="3" t="s">
        <v>1468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0.82291666666666663</v>
      </c>
      <c r="N33" s="4" t="s">
        <v>2284</v>
      </c>
      <c r="O33" s="2"/>
      <c r="P33" s="3" t="s">
        <v>987</v>
      </c>
      <c r="Q33" s="3" t="s">
        <v>83</v>
      </c>
      <c r="R33" s="3" t="s">
        <v>280</v>
      </c>
      <c r="S33" s="3" t="s">
        <v>83</v>
      </c>
      <c r="T33" s="3" t="s">
        <v>529</v>
      </c>
      <c r="U33" s="3" t="s">
        <v>83</v>
      </c>
      <c r="V33" s="3" t="s">
        <v>2285</v>
      </c>
      <c r="W33" s="3" t="s">
        <v>86</v>
      </c>
      <c r="X33" s="3" t="s">
        <v>390</v>
      </c>
      <c r="Y33" s="3" t="s">
        <v>83</v>
      </c>
      <c r="Z33" s="3" t="s">
        <v>280</v>
      </c>
      <c r="AA33" s="3" t="s">
        <v>83</v>
      </c>
      <c r="AB33" s="3" t="s">
        <v>529</v>
      </c>
      <c r="AC33" s="3" t="s">
        <v>83</v>
      </c>
      <c r="AD33" s="3" t="s">
        <v>2286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433</v>
      </c>
      <c r="AK33" s="3" t="s">
        <v>433</v>
      </c>
      <c r="AL33" s="3" t="s">
        <v>376</v>
      </c>
      <c r="AM33" s="3" t="s">
        <v>376</v>
      </c>
      <c r="AN33" s="3" t="s">
        <v>186</v>
      </c>
      <c r="AO33" s="3" t="s">
        <v>186</v>
      </c>
      <c r="AP33" s="3" t="s">
        <v>86</v>
      </c>
      <c r="AQ33" s="3" t="s">
        <v>86</v>
      </c>
      <c r="AR33" s="3" t="s">
        <v>2206</v>
      </c>
      <c r="AS33" s="3" t="s">
        <v>2206</v>
      </c>
      <c r="AT33" s="3" t="s">
        <v>314</v>
      </c>
      <c r="AU33" s="3" t="s">
        <v>314</v>
      </c>
      <c r="AV33" s="8">
        <v>0</v>
      </c>
      <c r="AW33" s="8">
        <v>0.01</v>
      </c>
      <c r="AX33" s="8">
        <v>0.02</v>
      </c>
      <c r="AY33" s="8">
        <v>0.09</v>
      </c>
      <c r="AZ33" s="2"/>
    </row>
    <row r="34" spans="4:52" x14ac:dyDescent="0.2">
      <c r="D34" s="1" t="s">
        <v>2288</v>
      </c>
      <c r="E34" s="3" t="s">
        <v>76</v>
      </c>
      <c r="F34" s="3" t="s">
        <v>2289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0.82361111111111107</v>
      </c>
      <c r="N34" s="3" t="s">
        <v>2290</v>
      </c>
      <c r="O34" s="2"/>
      <c r="P34" s="3" t="s">
        <v>83</v>
      </c>
      <c r="Q34" s="3" t="s">
        <v>83</v>
      </c>
      <c r="R34" s="3" t="s">
        <v>83</v>
      </c>
      <c r="S34" s="3" t="s">
        <v>83</v>
      </c>
      <c r="T34" s="3" t="s">
        <v>83</v>
      </c>
      <c r="U34" s="3" t="s">
        <v>83</v>
      </c>
      <c r="V34" s="3" t="s">
        <v>86</v>
      </c>
      <c r="W34" s="3" t="s">
        <v>86</v>
      </c>
      <c r="X34" s="3" t="s">
        <v>2291</v>
      </c>
      <c r="Y34" s="3" t="s">
        <v>83</v>
      </c>
      <c r="Z34" s="3" t="s">
        <v>391</v>
      </c>
      <c r="AA34" s="3" t="s">
        <v>83</v>
      </c>
      <c r="AB34" s="3" t="s">
        <v>121</v>
      </c>
      <c r="AC34" s="3" t="s">
        <v>83</v>
      </c>
      <c r="AD34" s="3" t="s">
        <v>2292</v>
      </c>
      <c r="AE34" s="3" t="s">
        <v>86</v>
      </c>
      <c r="AF34" s="3" t="s">
        <v>117</v>
      </c>
      <c r="AG34" s="3" t="s">
        <v>83</v>
      </c>
      <c r="AH34" s="3" t="s">
        <v>313</v>
      </c>
      <c r="AI34" s="3" t="s">
        <v>83</v>
      </c>
      <c r="AJ34" s="3" t="s">
        <v>452</v>
      </c>
      <c r="AK34" s="3" t="s">
        <v>452</v>
      </c>
      <c r="AL34" s="3" t="s">
        <v>400</v>
      </c>
      <c r="AM34" s="3" t="s">
        <v>400</v>
      </c>
      <c r="AN34" s="3" t="s">
        <v>194</v>
      </c>
      <c r="AO34" s="3" t="s">
        <v>194</v>
      </c>
      <c r="AP34" s="3" t="s">
        <v>86</v>
      </c>
      <c r="AQ34" s="3" t="s">
        <v>86</v>
      </c>
      <c r="AR34" s="3" t="s">
        <v>83</v>
      </c>
      <c r="AS34" s="3" t="s">
        <v>83</v>
      </c>
      <c r="AT34" s="3" t="s">
        <v>83</v>
      </c>
      <c r="AU34" s="3" t="s">
        <v>83</v>
      </c>
      <c r="AV34" s="8">
        <v>0</v>
      </c>
      <c r="AW34" s="8">
        <v>0</v>
      </c>
      <c r="AX34" s="8">
        <v>0</v>
      </c>
      <c r="AY34" s="8">
        <v>0</v>
      </c>
      <c r="AZ34" s="2"/>
    </row>
    <row r="35" spans="4:52" x14ac:dyDescent="0.2">
      <c r="D35" s="1" t="s">
        <v>435</v>
      </c>
      <c r="E35" s="3" t="s">
        <v>76</v>
      </c>
      <c r="F35" s="3" t="s">
        <v>436</v>
      </c>
      <c r="G35" s="3" t="s">
        <v>130</v>
      </c>
      <c r="H35" s="2"/>
      <c r="I35" s="2"/>
      <c r="J35" s="2"/>
      <c r="K35" s="3" t="s">
        <v>79</v>
      </c>
      <c r="L35" s="3" t="s">
        <v>80</v>
      </c>
      <c r="M35" s="6">
        <v>0.82430555555555562</v>
      </c>
      <c r="N35" s="3" t="s">
        <v>2293</v>
      </c>
      <c r="O35" s="2"/>
      <c r="P35" s="3" t="s">
        <v>322</v>
      </c>
      <c r="Q35" s="3" t="s">
        <v>1454</v>
      </c>
      <c r="R35" s="3" t="s">
        <v>178</v>
      </c>
      <c r="S35" s="3" t="s">
        <v>818</v>
      </c>
      <c r="T35" s="3" t="s">
        <v>133</v>
      </c>
      <c r="U35" s="3" t="s">
        <v>133</v>
      </c>
      <c r="V35" s="3">
        <f>-(0.08 %)</f>
        <v>-8.0000000000000004E-4</v>
      </c>
      <c r="W35" s="3" t="s">
        <v>86</v>
      </c>
      <c r="X35" s="3" t="s">
        <v>1897</v>
      </c>
      <c r="Y35" s="3" t="s">
        <v>2294</v>
      </c>
      <c r="Z35" s="3" t="s">
        <v>178</v>
      </c>
      <c r="AA35" s="3" t="s">
        <v>617</v>
      </c>
      <c r="AB35" s="3" t="s">
        <v>186</v>
      </c>
      <c r="AC35" s="3" t="s">
        <v>529</v>
      </c>
      <c r="AD35" s="3">
        <f>-(0.12 %)</f>
        <v>-1.1999999999999999E-3</v>
      </c>
      <c r="AE35" s="3">
        <f>-(0.38 %)</f>
        <v>-3.8E-3</v>
      </c>
      <c r="AF35" s="3" t="s">
        <v>101</v>
      </c>
      <c r="AG35" s="3" t="s">
        <v>83</v>
      </c>
      <c r="AH35" s="3" t="s">
        <v>432</v>
      </c>
      <c r="AI35" s="3" t="s">
        <v>497</v>
      </c>
      <c r="AJ35" s="3" t="s">
        <v>325</v>
      </c>
      <c r="AK35" s="3" t="s">
        <v>325</v>
      </c>
      <c r="AL35" s="3" t="s">
        <v>178</v>
      </c>
      <c r="AM35" s="3" t="s">
        <v>178</v>
      </c>
      <c r="AN35" s="3" t="s">
        <v>186</v>
      </c>
      <c r="AO35" s="3" t="s">
        <v>186</v>
      </c>
      <c r="AP35" s="3" t="s">
        <v>86</v>
      </c>
      <c r="AQ35" s="3" t="s">
        <v>86</v>
      </c>
      <c r="AR35" s="3" t="s">
        <v>2206</v>
      </c>
      <c r="AS35" s="3" t="s">
        <v>2206</v>
      </c>
      <c r="AT35" s="3" t="s">
        <v>432</v>
      </c>
      <c r="AU35" s="3" t="s">
        <v>432</v>
      </c>
      <c r="AV35" s="8">
        <v>7.0000000000000007E-2</v>
      </c>
      <c r="AW35" s="8">
        <v>0.11</v>
      </c>
      <c r="AX35" s="8">
        <v>0.17</v>
      </c>
      <c r="AY35" s="8">
        <v>0.78</v>
      </c>
      <c r="AZ35" s="2"/>
    </row>
    <row r="36" spans="4:52" x14ac:dyDescent="0.2">
      <c r="D36" s="1" t="s">
        <v>1283</v>
      </c>
      <c r="E36" s="3" t="s">
        <v>76</v>
      </c>
      <c r="F36" s="3" t="s">
        <v>2295</v>
      </c>
      <c r="G36" s="3" t="s">
        <v>78</v>
      </c>
      <c r="H36" s="2"/>
      <c r="I36" s="2"/>
      <c r="J36" s="2"/>
      <c r="K36" s="3" t="s">
        <v>79</v>
      </c>
      <c r="L36" s="3" t="s">
        <v>80</v>
      </c>
      <c r="M36" s="6">
        <v>0.82777777777777783</v>
      </c>
      <c r="N36" s="3" t="s">
        <v>2296</v>
      </c>
      <c r="O36" s="2"/>
      <c r="P36" s="3" t="s">
        <v>412</v>
      </c>
      <c r="Q36" s="3" t="s">
        <v>83</v>
      </c>
      <c r="R36" s="3" t="s">
        <v>2297</v>
      </c>
      <c r="S36" s="3" t="s">
        <v>83</v>
      </c>
      <c r="T36" s="3" t="s">
        <v>151</v>
      </c>
      <c r="U36" s="3" t="s">
        <v>83</v>
      </c>
      <c r="V36" s="3" t="s">
        <v>86</v>
      </c>
      <c r="W36" s="3" t="s">
        <v>86</v>
      </c>
      <c r="X36" s="3" t="s">
        <v>1054</v>
      </c>
      <c r="Y36" s="3" t="s">
        <v>83</v>
      </c>
      <c r="Z36" s="3" t="s">
        <v>344</v>
      </c>
      <c r="AA36" s="3" t="s">
        <v>83</v>
      </c>
      <c r="AB36" s="3" t="s">
        <v>115</v>
      </c>
      <c r="AC36" s="3" t="s">
        <v>83</v>
      </c>
      <c r="AD36" s="3" t="s">
        <v>86</v>
      </c>
      <c r="AE36" s="3" t="s">
        <v>86</v>
      </c>
      <c r="AF36" s="3" t="s">
        <v>290</v>
      </c>
      <c r="AG36" s="3" t="s">
        <v>83</v>
      </c>
      <c r="AH36" s="3" t="s">
        <v>155</v>
      </c>
      <c r="AI36" s="3" t="s">
        <v>83</v>
      </c>
      <c r="AJ36" s="3" t="s">
        <v>546</v>
      </c>
      <c r="AK36" s="3" t="s">
        <v>546</v>
      </c>
      <c r="AL36" s="3" t="s">
        <v>1328</v>
      </c>
      <c r="AM36" s="3" t="s">
        <v>1328</v>
      </c>
      <c r="AN36" s="3" t="s">
        <v>133</v>
      </c>
      <c r="AO36" s="3" t="s">
        <v>133</v>
      </c>
      <c r="AP36" s="3" t="s">
        <v>86</v>
      </c>
      <c r="AQ36" s="3" t="s">
        <v>86</v>
      </c>
      <c r="AR36" s="3" t="s">
        <v>2206</v>
      </c>
      <c r="AS36" s="3" t="s">
        <v>2206</v>
      </c>
      <c r="AT36" s="3" t="s">
        <v>139</v>
      </c>
      <c r="AU36" s="3" t="s">
        <v>139</v>
      </c>
      <c r="AV36" s="8">
        <v>0.02</v>
      </c>
      <c r="AW36" s="8">
        <v>0.02</v>
      </c>
      <c r="AX36" s="8">
        <v>0.03</v>
      </c>
      <c r="AY36" s="8">
        <v>0.16</v>
      </c>
      <c r="AZ36" s="2"/>
    </row>
    <row r="37" spans="4:52" x14ac:dyDescent="0.2">
      <c r="D37" s="1" t="s">
        <v>1507</v>
      </c>
      <c r="E37" s="3" t="s">
        <v>76</v>
      </c>
      <c r="F37" s="3" t="s">
        <v>2289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0.82847222222222217</v>
      </c>
      <c r="N37" s="3" t="s">
        <v>2300</v>
      </c>
      <c r="O37" s="2"/>
      <c r="P37" s="3" t="s">
        <v>93</v>
      </c>
      <c r="Q37" s="3" t="s">
        <v>988</v>
      </c>
      <c r="R37" s="3" t="s">
        <v>703</v>
      </c>
      <c r="S37" s="3" t="s">
        <v>280</v>
      </c>
      <c r="T37" s="3" t="s">
        <v>112</v>
      </c>
      <c r="U37" s="3" t="s">
        <v>1026</v>
      </c>
      <c r="V37" s="3" t="s">
        <v>2301</v>
      </c>
      <c r="W37" s="3">
        <f>-(0.14 %)</f>
        <v>-1.4000000000000002E-3</v>
      </c>
      <c r="X37" s="3" t="s">
        <v>754</v>
      </c>
      <c r="Y37" s="3" t="s">
        <v>83</v>
      </c>
      <c r="Z37" s="3" t="s">
        <v>446</v>
      </c>
      <c r="AA37" s="3" t="s">
        <v>83</v>
      </c>
      <c r="AB37" s="3" t="s">
        <v>121</v>
      </c>
      <c r="AC37" s="3" t="s">
        <v>83</v>
      </c>
      <c r="AD37" s="3" t="s">
        <v>2302</v>
      </c>
      <c r="AE37" s="3" t="s">
        <v>86</v>
      </c>
      <c r="AF37" s="3" t="s">
        <v>290</v>
      </c>
      <c r="AG37" s="3" t="s">
        <v>83</v>
      </c>
      <c r="AH37" s="3" t="s">
        <v>314</v>
      </c>
      <c r="AI37" s="3" t="s">
        <v>83</v>
      </c>
      <c r="AJ37" s="3" t="s">
        <v>573</v>
      </c>
      <c r="AK37" s="3" t="s">
        <v>573</v>
      </c>
      <c r="AL37" s="3" t="s">
        <v>126</v>
      </c>
      <c r="AM37" s="3" t="s">
        <v>126</v>
      </c>
      <c r="AN37" s="3" t="s">
        <v>179</v>
      </c>
      <c r="AO37" s="3" t="s">
        <v>179</v>
      </c>
      <c r="AP37" s="3" t="s">
        <v>86</v>
      </c>
      <c r="AQ37" s="3" t="s">
        <v>86</v>
      </c>
      <c r="AR37" s="3" t="s">
        <v>2206</v>
      </c>
      <c r="AS37" s="3" t="s">
        <v>2206</v>
      </c>
      <c r="AT37" s="3" t="s">
        <v>102</v>
      </c>
      <c r="AU37" s="3" t="s">
        <v>102</v>
      </c>
      <c r="AV37" s="8">
        <v>0.02</v>
      </c>
      <c r="AW37" s="8">
        <v>0.02</v>
      </c>
      <c r="AX37" s="8">
        <v>0.04</v>
      </c>
      <c r="AY37" s="8">
        <v>0.24</v>
      </c>
      <c r="AZ37" s="2"/>
    </row>
    <row r="38" spans="4:52" x14ac:dyDescent="0.2">
      <c r="D38" s="1" t="s">
        <v>1484</v>
      </c>
      <c r="E38" s="3" t="s">
        <v>76</v>
      </c>
      <c r="F38" s="3" t="s">
        <v>1485</v>
      </c>
      <c r="G38" s="3" t="s">
        <v>130</v>
      </c>
      <c r="H38" s="2"/>
      <c r="I38" s="2"/>
      <c r="J38" s="2"/>
      <c r="K38" s="3" t="s">
        <v>79</v>
      </c>
      <c r="L38" s="3" t="s">
        <v>80</v>
      </c>
      <c r="M38" s="6">
        <v>0.82916666666666661</v>
      </c>
      <c r="N38" s="3" t="s">
        <v>2303</v>
      </c>
      <c r="O38" s="2"/>
      <c r="P38" s="3" t="s">
        <v>363</v>
      </c>
      <c r="Q38" s="3" t="s">
        <v>83</v>
      </c>
      <c r="R38" s="3" t="s">
        <v>440</v>
      </c>
      <c r="S38" s="3" t="s">
        <v>83</v>
      </c>
      <c r="T38" s="3" t="s">
        <v>179</v>
      </c>
      <c r="U38" s="3" t="s">
        <v>83</v>
      </c>
      <c r="V38" s="3" t="s">
        <v>86</v>
      </c>
      <c r="W38" s="3" t="s">
        <v>86</v>
      </c>
      <c r="X38" s="3" t="s">
        <v>475</v>
      </c>
      <c r="Y38" s="3" t="s">
        <v>2304</v>
      </c>
      <c r="Z38" s="3" t="s">
        <v>896</v>
      </c>
      <c r="AA38" s="3" t="s">
        <v>617</v>
      </c>
      <c r="AB38" s="3" t="s">
        <v>179</v>
      </c>
      <c r="AC38" s="3" t="s">
        <v>133</v>
      </c>
      <c r="AD38" s="3">
        <f>-(0.6 %)</f>
        <v>-6.0000000000000001E-3</v>
      </c>
      <c r="AE38" s="3">
        <f>-(0.85 %)</f>
        <v>-8.5000000000000006E-3</v>
      </c>
      <c r="AF38" s="3" t="s">
        <v>117</v>
      </c>
      <c r="AG38" s="3" t="s">
        <v>290</v>
      </c>
      <c r="AH38" s="3" t="s">
        <v>155</v>
      </c>
      <c r="AI38" s="3" t="s">
        <v>1256</v>
      </c>
      <c r="AJ38" s="3" t="s">
        <v>1217</v>
      </c>
      <c r="AK38" s="3" t="s">
        <v>1217</v>
      </c>
      <c r="AL38" s="3" t="s">
        <v>440</v>
      </c>
      <c r="AM38" s="3" t="s">
        <v>440</v>
      </c>
      <c r="AN38" s="3" t="s">
        <v>194</v>
      </c>
      <c r="AO38" s="3" t="s">
        <v>194</v>
      </c>
      <c r="AP38" s="3" t="s">
        <v>86</v>
      </c>
      <c r="AQ38" s="3" t="s">
        <v>86</v>
      </c>
      <c r="AR38" s="3" t="s">
        <v>1754</v>
      </c>
      <c r="AS38" s="3" t="s">
        <v>1754</v>
      </c>
      <c r="AT38" s="3" t="s">
        <v>497</v>
      </c>
      <c r="AU38" s="3" t="s">
        <v>497</v>
      </c>
      <c r="AV38" s="8">
        <v>0.03</v>
      </c>
      <c r="AW38" s="8">
        <v>0.06</v>
      </c>
      <c r="AX38" s="8">
        <v>0.13</v>
      </c>
      <c r="AY38" s="8">
        <v>0.25</v>
      </c>
      <c r="AZ38" s="2"/>
    </row>
    <row r="39" spans="4:52" x14ac:dyDescent="0.2">
      <c r="D39" s="1" t="s">
        <v>1464</v>
      </c>
      <c r="E39" s="3" t="s">
        <v>76</v>
      </c>
      <c r="F39" s="3" t="s">
        <v>1465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0.8340277777777777</v>
      </c>
      <c r="N39" s="3" t="s">
        <v>2305</v>
      </c>
      <c r="O39" s="2"/>
      <c r="P39" s="3" t="s">
        <v>688</v>
      </c>
      <c r="Q39" s="3" t="s">
        <v>1377</v>
      </c>
      <c r="R39" s="3" t="s">
        <v>285</v>
      </c>
      <c r="S39" s="3" t="s">
        <v>415</v>
      </c>
      <c r="T39" s="3" t="s">
        <v>179</v>
      </c>
      <c r="U39" s="3" t="s">
        <v>133</v>
      </c>
      <c r="V39" s="3" t="s">
        <v>86</v>
      </c>
      <c r="W39" s="3" t="s">
        <v>86</v>
      </c>
      <c r="X39" s="3" t="s">
        <v>2306</v>
      </c>
      <c r="Y39" s="3" t="s">
        <v>83</v>
      </c>
      <c r="Z39" s="3" t="s">
        <v>285</v>
      </c>
      <c r="AA39" s="3" t="s">
        <v>83</v>
      </c>
      <c r="AB39" s="3" t="s">
        <v>179</v>
      </c>
      <c r="AC39" s="3" t="s">
        <v>83</v>
      </c>
      <c r="AD39" s="3" t="s">
        <v>86</v>
      </c>
      <c r="AE39" s="3" t="s">
        <v>86</v>
      </c>
      <c r="AF39" s="3" t="s">
        <v>101</v>
      </c>
      <c r="AG39" s="3" t="s">
        <v>83</v>
      </c>
      <c r="AH39" s="3" t="s">
        <v>118</v>
      </c>
      <c r="AI39" s="3" t="s">
        <v>83</v>
      </c>
      <c r="AJ39" s="3" t="s">
        <v>374</v>
      </c>
      <c r="AK39" s="3" t="s">
        <v>374</v>
      </c>
      <c r="AL39" s="3" t="s">
        <v>285</v>
      </c>
      <c r="AM39" s="3" t="s">
        <v>285</v>
      </c>
      <c r="AN39" s="3" t="s">
        <v>179</v>
      </c>
      <c r="AO39" s="3" t="s">
        <v>179</v>
      </c>
      <c r="AP39" s="3" t="s">
        <v>86</v>
      </c>
      <c r="AQ39" s="3" t="s">
        <v>86</v>
      </c>
      <c r="AR39" s="3" t="s">
        <v>2206</v>
      </c>
      <c r="AS39" s="3" t="s">
        <v>2206</v>
      </c>
      <c r="AT39" s="3" t="s">
        <v>432</v>
      </c>
      <c r="AU39" s="3" t="s">
        <v>432</v>
      </c>
      <c r="AV39" s="8">
        <v>0</v>
      </c>
      <c r="AW39" s="8">
        <v>0.01</v>
      </c>
      <c r="AX39" s="8">
        <v>0.03</v>
      </c>
      <c r="AY39" s="8">
        <v>0.18</v>
      </c>
      <c r="AZ39" s="2"/>
    </row>
    <row r="40" spans="4:52" x14ac:dyDescent="0.2">
      <c r="D40" s="1" t="s">
        <v>2307</v>
      </c>
      <c r="E40" s="3" t="s">
        <v>76</v>
      </c>
      <c r="F40" s="3" t="s">
        <v>2308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0.8340277777777777</v>
      </c>
      <c r="N40" s="3" t="s">
        <v>2309</v>
      </c>
      <c r="O40" s="2"/>
      <c r="P40" s="3" t="s">
        <v>425</v>
      </c>
      <c r="Q40" s="3" t="s">
        <v>83</v>
      </c>
      <c r="R40" s="3" t="s">
        <v>152</v>
      </c>
      <c r="S40" s="3" t="s">
        <v>83</v>
      </c>
      <c r="T40" s="3" t="s">
        <v>132</v>
      </c>
      <c r="U40" s="3" t="s">
        <v>83</v>
      </c>
      <c r="V40" s="3" t="s">
        <v>86</v>
      </c>
      <c r="W40" s="3" t="s">
        <v>86</v>
      </c>
      <c r="X40" s="3" t="s">
        <v>1847</v>
      </c>
      <c r="Y40" s="3" t="s">
        <v>83</v>
      </c>
      <c r="Z40" s="3" t="s">
        <v>178</v>
      </c>
      <c r="AA40" s="3" t="s">
        <v>83</v>
      </c>
      <c r="AB40" s="3" t="s">
        <v>158</v>
      </c>
      <c r="AC40" s="3" t="s">
        <v>83</v>
      </c>
      <c r="AD40" s="3">
        <f>-(0.95 %)</f>
        <v>-9.4999999999999998E-3</v>
      </c>
      <c r="AE40" s="3" t="s">
        <v>86</v>
      </c>
      <c r="AF40" s="3" t="s">
        <v>117</v>
      </c>
      <c r="AG40" s="3" t="s">
        <v>83</v>
      </c>
      <c r="AH40" s="3" t="s">
        <v>155</v>
      </c>
      <c r="AI40" s="3" t="s">
        <v>83</v>
      </c>
      <c r="AJ40" s="3" t="s">
        <v>842</v>
      </c>
      <c r="AK40" s="3" t="s">
        <v>842</v>
      </c>
      <c r="AL40" s="3" t="s">
        <v>178</v>
      </c>
      <c r="AM40" s="3" t="s">
        <v>178</v>
      </c>
      <c r="AN40" s="3" t="s">
        <v>392</v>
      </c>
      <c r="AO40" s="3" t="s">
        <v>392</v>
      </c>
      <c r="AP40" s="3" t="s">
        <v>86</v>
      </c>
      <c r="AQ40" s="3" t="s">
        <v>86</v>
      </c>
      <c r="AR40" s="3" t="s">
        <v>1754</v>
      </c>
      <c r="AS40" s="3" t="s">
        <v>1754</v>
      </c>
      <c r="AT40" s="3" t="s">
        <v>497</v>
      </c>
      <c r="AU40" s="3" t="s">
        <v>497</v>
      </c>
      <c r="AV40" s="8">
        <v>0.06</v>
      </c>
      <c r="AW40" s="8">
        <v>0.09</v>
      </c>
      <c r="AX40" s="8">
        <v>0.12</v>
      </c>
      <c r="AY40" s="8">
        <v>0.5</v>
      </c>
      <c r="AZ40" s="2"/>
    </row>
    <row r="41" spans="4:52" x14ac:dyDescent="0.2">
      <c r="D41" s="1" t="s">
        <v>830</v>
      </c>
      <c r="E41" s="3" t="s">
        <v>76</v>
      </c>
      <c r="F41" s="3" t="s">
        <v>88</v>
      </c>
      <c r="G41" s="3" t="s">
        <v>468</v>
      </c>
      <c r="H41" s="2"/>
      <c r="I41" s="2"/>
      <c r="J41" s="2"/>
      <c r="K41" s="3" t="s">
        <v>79</v>
      </c>
      <c r="L41" s="2"/>
      <c r="M41" s="6">
        <v>0.83611111111111114</v>
      </c>
      <c r="N41" s="3" t="s">
        <v>2310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4:52" x14ac:dyDescent="0.2">
      <c r="D42" s="1" t="s">
        <v>1312</v>
      </c>
      <c r="E42" s="3" t="s">
        <v>76</v>
      </c>
      <c r="F42" s="3" t="s">
        <v>1473</v>
      </c>
      <c r="G42" s="3" t="s">
        <v>78</v>
      </c>
      <c r="H42" s="2"/>
      <c r="I42" s="2"/>
      <c r="J42" s="2"/>
      <c r="K42" s="3" t="s">
        <v>79</v>
      </c>
      <c r="L42" s="3" t="s">
        <v>80</v>
      </c>
      <c r="M42" s="6">
        <v>0.83819444444444446</v>
      </c>
      <c r="N42" s="3" t="s">
        <v>2313</v>
      </c>
      <c r="O42" s="2"/>
      <c r="P42" s="3" t="s">
        <v>222</v>
      </c>
      <c r="Q42" s="3" t="s">
        <v>83</v>
      </c>
      <c r="R42" s="3" t="s">
        <v>2314</v>
      </c>
      <c r="S42" s="3" t="s">
        <v>83</v>
      </c>
      <c r="T42" s="3" t="s">
        <v>426</v>
      </c>
      <c r="U42" s="3" t="s">
        <v>83</v>
      </c>
      <c r="V42" s="3" t="s">
        <v>2315</v>
      </c>
      <c r="W42" s="3" t="s">
        <v>86</v>
      </c>
      <c r="X42" s="3" t="s">
        <v>103</v>
      </c>
      <c r="Y42" s="3" t="s">
        <v>83</v>
      </c>
      <c r="Z42" s="3" t="s">
        <v>963</v>
      </c>
      <c r="AA42" s="3" t="s">
        <v>83</v>
      </c>
      <c r="AB42" s="3" t="s">
        <v>158</v>
      </c>
      <c r="AC42" s="3" t="s">
        <v>83</v>
      </c>
      <c r="AD42" s="3" t="s">
        <v>2316</v>
      </c>
      <c r="AE42" s="3" t="s">
        <v>86</v>
      </c>
      <c r="AF42" s="3" t="s">
        <v>101</v>
      </c>
      <c r="AG42" s="3" t="s">
        <v>83</v>
      </c>
      <c r="AH42" s="3" t="s">
        <v>118</v>
      </c>
      <c r="AI42" s="3" t="s">
        <v>83</v>
      </c>
      <c r="AJ42" s="3" t="s">
        <v>679</v>
      </c>
      <c r="AK42" s="3" t="s">
        <v>679</v>
      </c>
      <c r="AL42" s="3" t="s">
        <v>963</v>
      </c>
      <c r="AM42" s="3" t="s">
        <v>963</v>
      </c>
      <c r="AN42" s="3" t="s">
        <v>146</v>
      </c>
      <c r="AO42" s="3" t="s">
        <v>146</v>
      </c>
      <c r="AP42" s="3" t="s">
        <v>86</v>
      </c>
      <c r="AQ42" s="3" t="s">
        <v>86</v>
      </c>
      <c r="AR42" s="3" t="s">
        <v>2299</v>
      </c>
      <c r="AS42" s="3" t="s">
        <v>2299</v>
      </c>
      <c r="AT42" s="3" t="s">
        <v>139</v>
      </c>
      <c r="AU42" s="3" t="s">
        <v>139</v>
      </c>
      <c r="AV42" s="8">
        <v>0.02</v>
      </c>
      <c r="AW42" s="8">
        <v>0.03</v>
      </c>
      <c r="AX42" s="8">
        <v>0.04</v>
      </c>
      <c r="AY42" s="8">
        <v>0.27</v>
      </c>
      <c r="AZ42" s="2"/>
    </row>
    <row r="43" spans="4:52" x14ac:dyDescent="0.2">
      <c r="D43" s="1" t="s">
        <v>2317</v>
      </c>
      <c r="E43" s="3" t="s">
        <v>76</v>
      </c>
      <c r="F43" s="3" t="s">
        <v>1527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0.84097222222222223</v>
      </c>
      <c r="N43" s="3" t="s">
        <v>2318</v>
      </c>
      <c r="O43" s="2"/>
      <c r="P43" s="3" t="s">
        <v>1196</v>
      </c>
      <c r="Q43" s="3" t="s">
        <v>83</v>
      </c>
      <c r="R43" s="3" t="s">
        <v>339</v>
      </c>
      <c r="S43" s="3" t="s">
        <v>83</v>
      </c>
      <c r="T43" s="3" t="s">
        <v>186</v>
      </c>
      <c r="U43" s="3" t="s">
        <v>83</v>
      </c>
      <c r="V43" s="3" t="s">
        <v>86</v>
      </c>
      <c r="W43" s="3" t="s">
        <v>86</v>
      </c>
      <c r="X43" s="3" t="s">
        <v>2319</v>
      </c>
      <c r="Y43" s="3" t="s">
        <v>83</v>
      </c>
      <c r="Z43" s="3" t="s">
        <v>285</v>
      </c>
      <c r="AA43" s="3" t="s">
        <v>83</v>
      </c>
      <c r="AB43" s="3" t="s">
        <v>186</v>
      </c>
      <c r="AC43" s="3" t="s">
        <v>83</v>
      </c>
      <c r="AD43" s="3" t="s">
        <v>86</v>
      </c>
      <c r="AE43" s="3" t="s">
        <v>86</v>
      </c>
      <c r="AF43" s="3" t="s">
        <v>101</v>
      </c>
      <c r="AG43" s="3" t="s">
        <v>83</v>
      </c>
      <c r="AH43" s="3" t="s">
        <v>155</v>
      </c>
      <c r="AI43" s="3" t="s">
        <v>83</v>
      </c>
      <c r="AJ43" s="3" t="s">
        <v>1549</v>
      </c>
      <c r="AK43" s="3" t="s">
        <v>1549</v>
      </c>
      <c r="AL43" s="3" t="s">
        <v>574</v>
      </c>
      <c r="AM43" s="3" t="s">
        <v>574</v>
      </c>
      <c r="AN43" s="3" t="s">
        <v>186</v>
      </c>
      <c r="AO43" s="3" t="s">
        <v>186</v>
      </c>
      <c r="AP43" s="3" t="s">
        <v>86</v>
      </c>
      <c r="AQ43" s="3" t="s">
        <v>86</v>
      </c>
      <c r="AR43" s="3" t="s">
        <v>2206</v>
      </c>
      <c r="AS43" s="3" t="s">
        <v>2206</v>
      </c>
      <c r="AT43" s="3" t="s">
        <v>407</v>
      </c>
      <c r="AU43" s="3" t="s">
        <v>407</v>
      </c>
      <c r="AV43" s="8">
        <v>0.05</v>
      </c>
      <c r="AW43" s="8">
        <v>0.05</v>
      </c>
      <c r="AX43" s="8">
        <v>7.0000000000000007E-2</v>
      </c>
      <c r="AY43" s="8">
        <v>0.3</v>
      </c>
      <c r="AZ43" s="2"/>
    </row>
    <row r="44" spans="4:52" x14ac:dyDescent="0.2">
      <c r="D44" s="1" t="s">
        <v>2320</v>
      </c>
      <c r="E44" s="3" t="s">
        <v>76</v>
      </c>
      <c r="F44" s="3" t="s">
        <v>410</v>
      </c>
      <c r="G44" s="3" t="s">
        <v>78</v>
      </c>
      <c r="H44" s="2"/>
      <c r="I44" s="2"/>
      <c r="J44" s="2"/>
      <c r="K44" s="3" t="s">
        <v>79</v>
      </c>
      <c r="L44" s="3" t="s">
        <v>80</v>
      </c>
      <c r="M44" s="6">
        <v>0.84166666666666667</v>
      </c>
      <c r="N44" s="3" t="s">
        <v>2321</v>
      </c>
      <c r="O44" s="2"/>
      <c r="P44" s="3" t="s">
        <v>728</v>
      </c>
      <c r="Q44" s="3" t="s">
        <v>83</v>
      </c>
      <c r="R44" s="3" t="s">
        <v>550</v>
      </c>
      <c r="S44" s="3" t="s">
        <v>83</v>
      </c>
      <c r="T44" s="3" t="s">
        <v>133</v>
      </c>
      <c r="U44" s="3" t="s">
        <v>83</v>
      </c>
      <c r="V44" s="3" t="s">
        <v>86</v>
      </c>
      <c r="W44" s="3" t="s">
        <v>86</v>
      </c>
      <c r="X44" s="3" t="s">
        <v>485</v>
      </c>
      <c r="Y44" s="3" t="s">
        <v>83</v>
      </c>
      <c r="Z44" s="3" t="s">
        <v>550</v>
      </c>
      <c r="AA44" s="3" t="s">
        <v>83</v>
      </c>
      <c r="AB44" s="3" t="s">
        <v>179</v>
      </c>
      <c r="AC44" s="3" t="s">
        <v>83</v>
      </c>
      <c r="AD44" s="3" t="s">
        <v>86</v>
      </c>
      <c r="AE44" s="3" t="s">
        <v>86</v>
      </c>
      <c r="AF44" s="3" t="s">
        <v>101</v>
      </c>
      <c r="AG44" s="3" t="s">
        <v>83</v>
      </c>
      <c r="AH44" s="3" t="s">
        <v>156</v>
      </c>
      <c r="AI44" s="3" t="s">
        <v>83</v>
      </c>
      <c r="AJ44" s="3" t="s">
        <v>1502</v>
      </c>
      <c r="AK44" s="3" t="s">
        <v>1502</v>
      </c>
      <c r="AL44" s="3" t="s">
        <v>271</v>
      </c>
      <c r="AM44" s="3" t="s">
        <v>271</v>
      </c>
      <c r="AN44" s="3" t="s">
        <v>186</v>
      </c>
      <c r="AO44" s="3" t="s">
        <v>186</v>
      </c>
      <c r="AP44" s="3" t="s">
        <v>86</v>
      </c>
      <c r="AQ44" s="3" t="s">
        <v>86</v>
      </c>
      <c r="AR44" s="3" t="s">
        <v>1754</v>
      </c>
      <c r="AS44" s="3" t="s">
        <v>1754</v>
      </c>
      <c r="AT44" s="3" t="s">
        <v>107</v>
      </c>
      <c r="AU44" s="3" t="s">
        <v>107</v>
      </c>
      <c r="AV44" s="8">
        <v>0.05</v>
      </c>
      <c r="AW44" s="8">
        <v>0.09</v>
      </c>
      <c r="AX44" s="8">
        <v>0.14000000000000001</v>
      </c>
      <c r="AY44" s="8">
        <v>0.73</v>
      </c>
      <c r="AZ44" s="2"/>
    </row>
    <row r="45" spans="4:52" x14ac:dyDescent="0.2">
      <c r="D45" s="1" t="s">
        <v>317</v>
      </c>
      <c r="E45" s="3" t="s">
        <v>76</v>
      </c>
      <c r="F45" s="3" t="s">
        <v>1612</v>
      </c>
      <c r="G45" s="3" t="s">
        <v>78</v>
      </c>
      <c r="H45" s="2"/>
      <c r="I45" s="2"/>
      <c r="J45" s="2"/>
      <c r="K45" s="3" t="s">
        <v>79</v>
      </c>
      <c r="L45" s="3" t="s">
        <v>80</v>
      </c>
      <c r="M45" s="6">
        <v>0.84236111111111101</v>
      </c>
      <c r="N45" s="3" t="s">
        <v>2322</v>
      </c>
      <c r="O45" s="2"/>
      <c r="P45" s="3" t="s">
        <v>1196</v>
      </c>
      <c r="Q45" s="3" t="s">
        <v>83</v>
      </c>
      <c r="R45" s="3" t="s">
        <v>942</v>
      </c>
      <c r="S45" s="3" t="s">
        <v>83</v>
      </c>
      <c r="T45" s="3" t="s">
        <v>516</v>
      </c>
      <c r="U45" s="3" t="s">
        <v>83</v>
      </c>
      <c r="V45" s="3" t="s">
        <v>2323</v>
      </c>
      <c r="W45" s="3" t="s">
        <v>86</v>
      </c>
      <c r="X45" s="3" t="s">
        <v>2282</v>
      </c>
      <c r="Y45" s="3" t="s">
        <v>83</v>
      </c>
      <c r="Z45" s="3" t="s">
        <v>677</v>
      </c>
      <c r="AA45" s="3" t="s">
        <v>83</v>
      </c>
      <c r="AB45" s="3" t="s">
        <v>392</v>
      </c>
      <c r="AC45" s="3" t="s">
        <v>83</v>
      </c>
      <c r="AD45" s="3" t="s">
        <v>2324</v>
      </c>
      <c r="AE45" s="3" t="s">
        <v>86</v>
      </c>
      <c r="AF45" s="3" t="s">
        <v>117</v>
      </c>
      <c r="AG45" s="3" t="s">
        <v>83</v>
      </c>
      <c r="AH45" s="3" t="s">
        <v>155</v>
      </c>
      <c r="AI45" s="3" t="s">
        <v>83</v>
      </c>
      <c r="AJ45" s="3" t="s">
        <v>438</v>
      </c>
      <c r="AK45" s="3" t="s">
        <v>438</v>
      </c>
      <c r="AL45" s="3" t="s">
        <v>120</v>
      </c>
      <c r="AM45" s="3" t="s">
        <v>120</v>
      </c>
      <c r="AN45" s="3" t="s">
        <v>146</v>
      </c>
      <c r="AO45" s="3" t="s">
        <v>146</v>
      </c>
      <c r="AP45" s="3" t="s">
        <v>86</v>
      </c>
      <c r="AQ45" s="3" t="s">
        <v>86</v>
      </c>
      <c r="AR45" s="3" t="s">
        <v>2206</v>
      </c>
      <c r="AS45" s="3" t="s">
        <v>2206</v>
      </c>
      <c r="AT45" s="3" t="s">
        <v>107</v>
      </c>
      <c r="AU45" s="3" t="s">
        <v>107</v>
      </c>
      <c r="AV45" s="8">
        <v>0.01</v>
      </c>
      <c r="AW45" s="8">
        <v>0.01</v>
      </c>
      <c r="AX45" s="8">
        <v>0.02</v>
      </c>
      <c r="AY45" s="8">
        <v>0.23</v>
      </c>
      <c r="AZ45" s="2"/>
    </row>
    <row r="46" spans="4:52" x14ac:dyDescent="0.2">
      <c r="D46" s="1" t="s">
        <v>723</v>
      </c>
      <c r="E46" s="3" t="s">
        <v>76</v>
      </c>
      <c r="F46" s="3" t="s">
        <v>724</v>
      </c>
      <c r="G46" s="3" t="s">
        <v>130</v>
      </c>
      <c r="H46" s="2"/>
      <c r="I46" s="2"/>
      <c r="J46" s="2"/>
      <c r="K46" s="3" t="s">
        <v>79</v>
      </c>
      <c r="L46" s="3" t="s">
        <v>80</v>
      </c>
      <c r="M46" s="6">
        <v>0.84375</v>
      </c>
      <c r="N46" s="3" t="s">
        <v>2325</v>
      </c>
      <c r="O46" s="2"/>
      <c r="P46" s="3" t="s">
        <v>1424</v>
      </c>
      <c r="Q46" s="3" t="s">
        <v>83</v>
      </c>
      <c r="R46" s="3" t="s">
        <v>387</v>
      </c>
      <c r="S46" s="3" t="s">
        <v>83</v>
      </c>
      <c r="T46" s="3" t="s">
        <v>179</v>
      </c>
      <c r="U46" s="3" t="s">
        <v>83</v>
      </c>
      <c r="V46" s="3" t="s">
        <v>86</v>
      </c>
      <c r="W46" s="3" t="s">
        <v>86</v>
      </c>
      <c r="X46" s="3" t="s">
        <v>2312</v>
      </c>
      <c r="Y46" s="3" t="s">
        <v>83</v>
      </c>
      <c r="Z46" s="3" t="s">
        <v>383</v>
      </c>
      <c r="AA46" s="3" t="s">
        <v>83</v>
      </c>
      <c r="AB46" s="3" t="s">
        <v>179</v>
      </c>
      <c r="AC46" s="3" t="s">
        <v>83</v>
      </c>
      <c r="AD46" s="3">
        <f>-(0.09 %)</f>
        <v>-8.9999999999999998E-4</v>
      </c>
      <c r="AE46" s="3" t="s">
        <v>86</v>
      </c>
      <c r="AF46" s="3" t="s">
        <v>101</v>
      </c>
      <c r="AG46" s="3" t="s">
        <v>83</v>
      </c>
      <c r="AH46" s="3" t="s">
        <v>432</v>
      </c>
      <c r="AI46" s="3" t="s">
        <v>83</v>
      </c>
      <c r="AJ46" s="3" t="s">
        <v>2326</v>
      </c>
      <c r="AK46" s="3" t="s">
        <v>2326</v>
      </c>
      <c r="AL46" s="3" t="s">
        <v>1035</v>
      </c>
      <c r="AM46" s="3" t="s">
        <v>1035</v>
      </c>
      <c r="AN46" s="3" t="s">
        <v>194</v>
      </c>
      <c r="AO46" s="3" t="s">
        <v>194</v>
      </c>
      <c r="AP46" s="3" t="s">
        <v>86</v>
      </c>
      <c r="AQ46" s="3" t="s">
        <v>86</v>
      </c>
      <c r="AR46" s="3" t="s">
        <v>2206</v>
      </c>
      <c r="AS46" s="3" t="s">
        <v>2206</v>
      </c>
      <c r="AT46" s="3" t="s">
        <v>102</v>
      </c>
      <c r="AU46" s="3" t="s">
        <v>102</v>
      </c>
      <c r="AV46" s="8">
        <v>0.03</v>
      </c>
      <c r="AW46" s="8">
        <v>0.03</v>
      </c>
      <c r="AX46" s="8">
        <v>0.05</v>
      </c>
      <c r="AY46" s="8">
        <v>0.18</v>
      </c>
      <c r="AZ46" s="2"/>
    </row>
    <row r="47" spans="4:52" x14ac:dyDescent="0.2">
      <c r="D47" s="1" t="s">
        <v>2328</v>
      </c>
      <c r="E47" s="3" t="s">
        <v>76</v>
      </c>
      <c r="F47" s="3" t="s">
        <v>2329</v>
      </c>
      <c r="G47" s="3" t="s">
        <v>130</v>
      </c>
      <c r="H47" s="2"/>
      <c r="I47" s="2"/>
      <c r="J47" s="2"/>
      <c r="K47" s="3" t="s">
        <v>79</v>
      </c>
      <c r="L47" s="3" t="s">
        <v>80</v>
      </c>
      <c r="M47" s="6">
        <v>0.85</v>
      </c>
      <c r="N47" s="3" t="s">
        <v>2330</v>
      </c>
      <c r="O47" s="2"/>
      <c r="P47" s="3" t="s">
        <v>541</v>
      </c>
      <c r="Q47" s="3" t="s">
        <v>83</v>
      </c>
      <c r="R47" s="3" t="s">
        <v>431</v>
      </c>
      <c r="S47" s="3" t="s">
        <v>83</v>
      </c>
      <c r="T47" s="3" t="s">
        <v>194</v>
      </c>
      <c r="U47" s="3" t="s">
        <v>83</v>
      </c>
      <c r="V47" s="3" t="s">
        <v>86</v>
      </c>
      <c r="W47" s="3" t="s">
        <v>86</v>
      </c>
      <c r="X47" s="3" t="s">
        <v>2331</v>
      </c>
      <c r="Y47" s="3" t="s">
        <v>83</v>
      </c>
      <c r="Z47" s="3" t="s">
        <v>260</v>
      </c>
      <c r="AA47" s="3" t="s">
        <v>83</v>
      </c>
      <c r="AB47" s="3" t="s">
        <v>186</v>
      </c>
      <c r="AC47" s="3" t="s">
        <v>83</v>
      </c>
      <c r="AD47" s="3">
        <f>-(1.4 %)</f>
        <v>-1.3999999999999999E-2</v>
      </c>
      <c r="AE47" s="3" t="s">
        <v>86</v>
      </c>
      <c r="AF47" s="3" t="s">
        <v>290</v>
      </c>
      <c r="AG47" s="3" t="s">
        <v>83</v>
      </c>
      <c r="AH47" s="3" t="s">
        <v>1334</v>
      </c>
      <c r="AI47" s="3" t="s">
        <v>83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86</v>
      </c>
      <c r="AQ47" s="3" t="s">
        <v>86</v>
      </c>
      <c r="AR47" s="3" t="s">
        <v>83</v>
      </c>
      <c r="AS47" s="3" t="s">
        <v>83</v>
      </c>
      <c r="AT47" s="3" t="s">
        <v>83</v>
      </c>
      <c r="AU47" s="3" t="s">
        <v>83</v>
      </c>
      <c r="AV47" s="8">
        <v>0</v>
      </c>
      <c r="AW47" s="8">
        <v>0.02</v>
      </c>
      <c r="AX47" s="8">
        <v>0.05</v>
      </c>
      <c r="AY47" s="8">
        <v>0.49</v>
      </c>
      <c r="AZ47" s="2"/>
    </row>
    <row r="48" spans="4:52" x14ac:dyDescent="0.2">
      <c r="D48" s="1" t="s">
        <v>1380</v>
      </c>
      <c r="E48" s="3" t="s">
        <v>76</v>
      </c>
      <c r="F48" s="3" t="s">
        <v>845</v>
      </c>
      <c r="G48" s="3" t="s">
        <v>89</v>
      </c>
      <c r="H48" s="2"/>
      <c r="I48" s="2"/>
      <c r="J48" s="2"/>
      <c r="K48" s="3" t="s">
        <v>79</v>
      </c>
      <c r="L48" s="3" t="s">
        <v>80</v>
      </c>
      <c r="M48" s="6">
        <v>0.85763888888888884</v>
      </c>
      <c r="N48" s="3" t="s">
        <v>2332</v>
      </c>
      <c r="O48" s="2"/>
      <c r="P48" s="3" t="s">
        <v>481</v>
      </c>
      <c r="Q48" s="3" t="s">
        <v>83</v>
      </c>
      <c r="R48" s="3" t="s">
        <v>440</v>
      </c>
      <c r="S48" s="3" t="s">
        <v>83</v>
      </c>
      <c r="T48" s="3" t="s">
        <v>186</v>
      </c>
      <c r="U48" s="3" t="s">
        <v>83</v>
      </c>
      <c r="V48" s="3" t="s">
        <v>2333</v>
      </c>
      <c r="W48" s="3" t="s">
        <v>86</v>
      </c>
      <c r="X48" s="3" t="s">
        <v>933</v>
      </c>
      <c r="Y48" s="3" t="s">
        <v>83</v>
      </c>
      <c r="Z48" s="3" t="s">
        <v>145</v>
      </c>
      <c r="AA48" s="3" t="s">
        <v>83</v>
      </c>
      <c r="AB48" s="3" t="s">
        <v>186</v>
      </c>
      <c r="AC48" s="3" t="s">
        <v>83</v>
      </c>
      <c r="AD48" s="3" t="s">
        <v>2334</v>
      </c>
      <c r="AE48" s="3" t="s">
        <v>86</v>
      </c>
      <c r="AF48" s="3" t="s">
        <v>101</v>
      </c>
      <c r="AG48" s="3" t="s">
        <v>83</v>
      </c>
      <c r="AH48" s="3" t="s">
        <v>118</v>
      </c>
      <c r="AI48" s="3" t="s">
        <v>83</v>
      </c>
      <c r="AJ48" s="3" t="s">
        <v>83</v>
      </c>
      <c r="AK48" s="3" t="s">
        <v>83</v>
      </c>
      <c r="AL48" s="3" t="s">
        <v>83</v>
      </c>
      <c r="AM48" s="3" t="s">
        <v>83</v>
      </c>
      <c r="AN48" s="3" t="s">
        <v>83</v>
      </c>
      <c r="AO48" s="3" t="s">
        <v>83</v>
      </c>
      <c r="AP48" s="3" t="s">
        <v>86</v>
      </c>
      <c r="AQ48" s="3" t="s">
        <v>86</v>
      </c>
      <c r="AR48" s="3" t="s">
        <v>83</v>
      </c>
      <c r="AS48" s="3" t="s">
        <v>83</v>
      </c>
      <c r="AT48" s="3" t="s">
        <v>83</v>
      </c>
      <c r="AU48" s="3" t="s">
        <v>83</v>
      </c>
      <c r="AV48" s="8">
        <v>0</v>
      </c>
      <c r="AW48" s="8">
        <v>0</v>
      </c>
      <c r="AX48" s="8">
        <v>0.02</v>
      </c>
      <c r="AY48" s="8">
        <v>0.15</v>
      </c>
      <c r="AZ48" s="2"/>
    </row>
  </sheetData>
  <mergeCells count="1">
    <mergeCell ref="A3:B3"/>
  </mergeCells>
  <conditionalFormatting sqref="D1:D1048576">
    <cfRule type="duplicateValues" dxfId="18" priority="1"/>
  </conditionalFormatting>
  <hyperlinks>
    <hyperlink ref="F2" r:id="rId1" display="mailto:nicole@genorthix.com" xr:uid="{F04F8206-1334-B74A-886A-77727915FD63}"/>
    <hyperlink ref="D33" r:id="rId2" display="mailto:acrouch@dmxi.com" xr:uid="{29A8D027-EBEB-5B4A-A9C8-B3652CEA923D}"/>
    <hyperlink ref="N33" r:id="rId3" display="mailto:acrouch@dmxi.com" xr:uid="{0C0EF17A-D891-9242-AFF1-1FA9D6BC610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792A-2771-424B-8599-8156637D7B13}">
  <dimension ref="A1:AZ63"/>
  <sheetViews>
    <sheetView workbookViewId="0">
      <selection activeCell="A3" sqref="A3:B5"/>
    </sheetView>
  </sheetViews>
  <sheetFormatPr baseColWidth="10" defaultRowHeight="16" x14ac:dyDescent="0.2"/>
  <cols>
    <col min="4" max="4" width="29.5" bestFit="1" customWidth="1"/>
    <col min="5" max="5" width="32.16406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8.66406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92.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44321.796527777777</v>
      </c>
      <c r="J2" s="6">
        <v>0.87361111111111101</v>
      </c>
      <c r="K2" s="7">
        <v>7.7129629629629631E-2</v>
      </c>
      <c r="L2" s="3">
        <v>69</v>
      </c>
      <c r="M2" s="3" t="s">
        <v>1400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2531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2530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59</v>
      </c>
      <c r="D5" s="1" t="s">
        <v>21</v>
      </c>
      <c r="E5" s="3" t="s">
        <v>272</v>
      </c>
      <c r="F5" s="3" t="s">
        <v>273</v>
      </c>
      <c r="G5" s="3" t="s">
        <v>89</v>
      </c>
      <c r="H5" s="3" t="s">
        <v>274</v>
      </c>
      <c r="I5" s="3" t="s">
        <v>275</v>
      </c>
      <c r="J5" s="2"/>
      <c r="K5" s="3" t="s">
        <v>276</v>
      </c>
      <c r="L5" s="3" t="s">
        <v>80</v>
      </c>
      <c r="M5" s="6">
        <v>0.79652777777777783</v>
      </c>
      <c r="N5" s="3" t="s">
        <v>2339</v>
      </c>
      <c r="O5" s="3" t="s">
        <v>278</v>
      </c>
      <c r="P5" s="3" t="s">
        <v>1054</v>
      </c>
      <c r="Q5" s="3" t="s">
        <v>988</v>
      </c>
      <c r="R5" s="3" t="s">
        <v>434</v>
      </c>
      <c r="S5" s="3" t="s">
        <v>630</v>
      </c>
      <c r="T5" s="3" t="s">
        <v>133</v>
      </c>
      <c r="U5" s="3" t="s">
        <v>194</v>
      </c>
      <c r="V5" s="3">
        <f>-(0.18 %)</f>
        <v>-1.8E-3</v>
      </c>
      <c r="W5" s="3" t="s">
        <v>2340</v>
      </c>
      <c r="X5" s="3" t="s">
        <v>1336</v>
      </c>
      <c r="Y5" s="3" t="s">
        <v>83</v>
      </c>
      <c r="Z5" s="3" t="s">
        <v>431</v>
      </c>
      <c r="AA5" s="3" t="s">
        <v>83</v>
      </c>
      <c r="AB5" s="3" t="s">
        <v>186</v>
      </c>
      <c r="AC5" s="3" t="s">
        <v>83</v>
      </c>
      <c r="AD5" s="3" t="s">
        <v>2341</v>
      </c>
      <c r="AE5" s="3" t="s">
        <v>86</v>
      </c>
      <c r="AF5" s="3" t="s">
        <v>290</v>
      </c>
      <c r="AG5" s="3" t="s">
        <v>83</v>
      </c>
      <c r="AH5" s="3" t="s">
        <v>155</v>
      </c>
      <c r="AI5" s="3" t="s">
        <v>83</v>
      </c>
      <c r="AJ5" s="3" t="s">
        <v>1969</v>
      </c>
      <c r="AK5" s="3" t="s">
        <v>1969</v>
      </c>
      <c r="AL5" s="3" t="s">
        <v>434</v>
      </c>
      <c r="AM5" s="3" t="s">
        <v>434</v>
      </c>
      <c r="AN5" s="3" t="s">
        <v>121</v>
      </c>
      <c r="AO5" s="3" t="s">
        <v>121</v>
      </c>
      <c r="AP5" s="3" t="s">
        <v>86</v>
      </c>
      <c r="AQ5" s="3" t="s">
        <v>86</v>
      </c>
      <c r="AR5" s="3" t="s">
        <v>2206</v>
      </c>
      <c r="AS5" s="3" t="s">
        <v>2206</v>
      </c>
      <c r="AT5" s="3" t="s">
        <v>83</v>
      </c>
      <c r="AU5" s="3" t="s">
        <v>83</v>
      </c>
      <c r="AV5" s="8">
        <v>0.06</v>
      </c>
      <c r="AW5" s="8">
        <v>7.0000000000000007E-2</v>
      </c>
      <c r="AX5" s="8">
        <v>0.09</v>
      </c>
      <c r="AY5" s="8">
        <v>0.36</v>
      </c>
      <c r="AZ5" s="2"/>
    </row>
    <row r="6" spans="1:52" x14ac:dyDescent="0.2">
      <c r="D6" s="1" t="s">
        <v>2342</v>
      </c>
      <c r="E6" s="3" t="s">
        <v>76</v>
      </c>
      <c r="F6" s="3" t="s">
        <v>1744</v>
      </c>
      <c r="G6" s="3" t="s">
        <v>130</v>
      </c>
      <c r="H6" s="2"/>
      <c r="I6" s="2"/>
      <c r="J6" s="2"/>
      <c r="K6" s="3" t="s">
        <v>79</v>
      </c>
      <c r="L6" s="3" t="s">
        <v>80</v>
      </c>
      <c r="M6" s="6">
        <v>0.80069444444444438</v>
      </c>
      <c r="N6" s="3" t="s">
        <v>2343</v>
      </c>
      <c r="O6" s="2"/>
      <c r="P6" s="3" t="s">
        <v>83</v>
      </c>
      <c r="Q6" s="3" t="s">
        <v>83</v>
      </c>
      <c r="R6" s="3" t="s">
        <v>83</v>
      </c>
      <c r="S6" s="3" t="s">
        <v>83</v>
      </c>
      <c r="T6" s="3" t="s">
        <v>83</v>
      </c>
      <c r="U6" s="3" t="s">
        <v>83</v>
      </c>
      <c r="V6" s="3" t="s">
        <v>86</v>
      </c>
      <c r="W6" s="3" t="s">
        <v>86</v>
      </c>
      <c r="X6" s="3" t="s">
        <v>83</v>
      </c>
      <c r="Y6" s="3" t="s">
        <v>83</v>
      </c>
      <c r="Z6" s="3" t="s">
        <v>83</v>
      </c>
      <c r="AA6" s="3" t="s">
        <v>83</v>
      </c>
      <c r="AB6" s="3" t="s">
        <v>83</v>
      </c>
      <c r="AC6" s="3" t="s">
        <v>83</v>
      </c>
      <c r="AD6" s="3" t="s">
        <v>86</v>
      </c>
      <c r="AE6" s="3" t="s">
        <v>86</v>
      </c>
      <c r="AF6" s="3" t="s">
        <v>83</v>
      </c>
      <c r="AG6" s="3" t="s">
        <v>83</v>
      </c>
      <c r="AH6" s="3" t="s">
        <v>83</v>
      </c>
      <c r="AI6" s="3" t="s">
        <v>83</v>
      </c>
      <c r="AJ6" s="3" t="s">
        <v>83</v>
      </c>
      <c r="AK6" s="3" t="s">
        <v>83</v>
      </c>
      <c r="AL6" s="3" t="s">
        <v>83</v>
      </c>
      <c r="AM6" s="3" t="s">
        <v>83</v>
      </c>
      <c r="AN6" s="3" t="s">
        <v>83</v>
      </c>
      <c r="AO6" s="3" t="s">
        <v>83</v>
      </c>
      <c r="AP6" s="3" t="s">
        <v>86</v>
      </c>
      <c r="AQ6" s="3" t="s">
        <v>86</v>
      </c>
      <c r="AR6" s="3" t="s">
        <v>83</v>
      </c>
      <c r="AS6" s="3" t="s">
        <v>83</v>
      </c>
      <c r="AT6" s="3" t="s">
        <v>83</v>
      </c>
      <c r="AU6" s="3" t="s">
        <v>83</v>
      </c>
      <c r="AV6" s="8">
        <v>0</v>
      </c>
      <c r="AW6" s="8">
        <v>0</v>
      </c>
      <c r="AX6" s="8">
        <v>0</v>
      </c>
      <c r="AY6" s="8">
        <v>0.18</v>
      </c>
      <c r="AZ6" s="2"/>
    </row>
    <row r="7" spans="1:52" x14ac:dyDescent="0.2">
      <c r="D7" s="1" t="s">
        <v>704</v>
      </c>
      <c r="E7" s="3" t="s">
        <v>705</v>
      </c>
      <c r="F7" s="3" t="s">
        <v>273</v>
      </c>
      <c r="G7" s="3" t="s">
        <v>89</v>
      </c>
      <c r="H7" s="3" t="s">
        <v>706</v>
      </c>
      <c r="I7" s="3" t="s">
        <v>1393</v>
      </c>
      <c r="J7" s="2"/>
      <c r="K7" s="3" t="s">
        <v>276</v>
      </c>
      <c r="L7" s="3" t="s">
        <v>80</v>
      </c>
      <c r="M7" s="6">
        <v>0.8027777777777777</v>
      </c>
      <c r="N7" s="3" t="s">
        <v>2344</v>
      </c>
      <c r="O7" s="3" t="s">
        <v>2345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D8" s="4" t="s">
        <v>618</v>
      </c>
      <c r="E8" s="3" t="s">
        <v>76</v>
      </c>
      <c r="F8" s="3" t="s">
        <v>1682</v>
      </c>
      <c r="G8" s="3" t="s">
        <v>78</v>
      </c>
      <c r="H8" s="2"/>
      <c r="I8" s="2"/>
      <c r="J8" s="2"/>
      <c r="K8" s="3" t="s">
        <v>79</v>
      </c>
      <c r="L8" s="3" t="s">
        <v>80</v>
      </c>
      <c r="M8" s="6">
        <v>0.80486111111111114</v>
      </c>
      <c r="N8" s="4" t="s">
        <v>2347</v>
      </c>
      <c r="O8" s="2"/>
      <c r="P8" s="3" t="s">
        <v>1692</v>
      </c>
      <c r="Q8" s="3" t="s">
        <v>83</v>
      </c>
      <c r="R8" s="3" t="s">
        <v>683</v>
      </c>
      <c r="S8" s="3" t="s">
        <v>83</v>
      </c>
      <c r="T8" s="3" t="s">
        <v>158</v>
      </c>
      <c r="U8" s="3" t="s">
        <v>83</v>
      </c>
      <c r="V8" s="3" t="s">
        <v>2348</v>
      </c>
      <c r="W8" s="3" t="s">
        <v>86</v>
      </c>
      <c r="X8" s="3" t="s">
        <v>925</v>
      </c>
      <c r="Y8" s="3" t="s">
        <v>83</v>
      </c>
      <c r="Z8" s="3" t="s">
        <v>263</v>
      </c>
      <c r="AA8" s="3" t="s">
        <v>83</v>
      </c>
      <c r="AB8" s="3" t="s">
        <v>426</v>
      </c>
      <c r="AC8" s="3" t="s">
        <v>83</v>
      </c>
      <c r="AD8" s="3" t="s">
        <v>2349</v>
      </c>
      <c r="AE8" s="3" t="s">
        <v>86</v>
      </c>
      <c r="AF8" s="3" t="s">
        <v>117</v>
      </c>
      <c r="AG8" s="3" t="s">
        <v>83</v>
      </c>
      <c r="AH8" s="3" t="s">
        <v>118</v>
      </c>
      <c r="AI8" s="3" t="s">
        <v>83</v>
      </c>
      <c r="AJ8" s="3" t="s">
        <v>1418</v>
      </c>
      <c r="AK8" s="3" t="s">
        <v>1418</v>
      </c>
      <c r="AL8" s="3" t="s">
        <v>331</v>
      </c>
      <c r="AM8" s="3" t="s">
        <v>331</v>
      </c>
      <c r="AN8" s="3" t="s">
        <v>158</v>
      </c>
      <c r="AO8" s="3" t="s">
        <v>158</v>
      </c>
      <c r="AP8" s="3" t="s">
        <v>86</v>
      </c>
      <c r="AQ8" s="3" t="s">
        <v>86</v>
      </c>
      <c r="AR8" s="3" t="s">
        <v>2206</v>
      </c>
      <c r="AS8" s="3" t="s">
        <v>2206</v>
      </c>
      <c r="AT8" s="3" t="s">
        <v>519</v>
      </c>
      <c r="AU8" s="3" t="s">
        <v>519</v>
      </c>
      <c r="AV8" s="8">
        <v>0.01</v>
      </c>
      <c r="AW8" s="8">
        <v>0.01</v>
      </c>
      <c r="AX8" s="8">
        <v>0.03</v>
      </c>
      <c r="AY8" s="8">
        <v>0.27</v>
      </c>
      <c r="AZ8" s="2"/>
    </row>
    <row r="9" spans="1:52" x14ac:dyDescent="0.2">
      <c r="D9" s="1" t="s">
        <v>1551</v>
      </c>
      <c r="E9" s="3" t="s">
        <v>76</v>
      </c>
      <c r="F9" s="3" t="s">
        <v>543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0.80555555555555547</v>
      </c>
      <c r="N9" s="3" t="s">
        <v>2354</v>
      </c>
      <c r="O9" s="2"/>
      <c r="P9" s="3" t="s">
        <v>1692</v>
      </c>
      <c r="Q9" s="3" t="s">
        <v>402</v>
      </c>
      <c r="R9" s="3" t="s">
        <v>446</v>
      </c>
      <c r="S9" s="3" t="s">
        <v>383</v>
      </c>
      <c r="T9" s="3" t="s">
        <v>121</v>
      </c>
      <c r="U9" s="3" t="s">
        <v>121</v>
      </c>
      <c r="V9" s="3" t="s">
        <v>2355</v>
      </c>
      <c r="W9" s="3" t="s">
        <v>86</v>
      </c>
      <c r="X9" s="3" t="s">
        <v>2356</v>
      </c>
      <c r="Y9" s="3" t="s">
        <v>83</v>
      </c>
      <c r="Z9" s="3" t="s">
        <v>520</v>
      </c>
      <c r="AA9" s="3" t="s">
        <v>83</v>
      </c>
      <c r="AB9" s="3" t="s">
        <v>121</v>
      </c>
      <c r="AC9" s="3" t="s">
        <v>83</v>
      </c>
      <c r="AD9" s="3" t="s">
        <v>2357</v>
      </c>
      <c r="AE9" s="3" t="s">
        <v>86</v>
      </c>
      <c r="AF9" s="3" t="s">
        <v>101</v>
      </c>
      <c r="AG9" s="3" t="s">
        <v>83</v>
      </c>
      <c r="AH9" s="3" t="s">
        <v>155</v>
      </c>
      <c r="AI9" s="3" t="s">
        <v>83</v>
      </c>
      <c r="AJ9" s="3" t="s">
        <v>518</v>
      </c>
      <c r="AK9" s="3" t="s">
        <v>518</v>
      </c>
      <c r="AL9" s="3" t="s">
        <v>747</v>
      </c>
      <c r="AM9" s="3" t="s">
        <v>747</v>
      </c>
      <c r="AN9" s="3" t="s">
        <v>121</v>
      </c>
      <c r="AO9" s="3" t="s">
        <v>121</v>
      </c>
      <c r="AP9" s="3" t="s">
        <v>86</v>
      </c>
      <c r="AQ9" s="3" t="s">
        <v>86</v>
      </c>
      <c r="AR9" s="3" t="s">
        <v>2206</v>
      </c>
      <c r="AS9" s="3" t="s">
        <v>2206</v>
      </c>
      <c r="AT9" s="3" t="s">
        <v>83</v>
      </c>
      <c r="AU9" s="3" t="s">
        <v>83</v>
      </c>
      <c r="AV9" s="8">
        <v>0.01</v>
      </c>
      <c r="AW9" s="8">
        <v>0.03</v>
      </c>
      <c r="AX9" s="8">
        <v>0.05</v>
      </c>
      <c r="AY9" s="8">
        <v>0.42</v>
      </c>
      <c r="AZ9" s="2"/>
    </row>
    <row r="10" spans="1:52" x14ac:dyDescent="0.2">
      <c r="D10" s="1" t="s">
        <v>1731</v>
      </c>
      <c r="E10" s="3" t="s">
        <v>76</v>
      </c>
      <c r="F10" s="3" t="s">
        <v>173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0.80625000000000002</v>
      </c>
      <c r="N10" s="3" t="s">
        <v>2358</v>
      </c>
      <c r="O10" s="2"/>
      <c r="P10" s="3" t="s">
        <v>481</v>
      </c>
      <c r="Q10" s="3" t="s">
        <v>83</v>
      </c>
      <c r="R10" s="3" t="s">
        <v>919</v>
      </c>
      <c r="S10" s="3" t="s">
        <v>83</v>
      </c>
      <c r="T10" s="3" t="s">
        <v>121</v>
      </c>
      <c r="U10" s="3" t="s">
        <v>83</v>
      </c>
      <c r="V10" s="3" t="s">
        <v>2359</v>
      </c>
      <c r="W10" s="3" t="s">
        <v>86</v>
      </c>
      <c r="X10" s="3" t="s">
        <v>1321</v>
      </c>
      <c r="Y10" s="3" t="s">
        <v>83</v>
      </c>
      <c r="Z10" s="3" t="s">
        <v>645</v>
      </c>
      <c r="AA10" s="3" t="s">
        <v>83</v>
      </c>
      <c r="AB10" s="3" t="s">
        <v>121</v>
      </c>
      <c r="AC10" s="3" t="s">
        <v>83</v>
      </c>
      <c r="AD10" s="3" t="s">
        <v>2360</v>
      </c>
      <c r="AE10" s="3" t="s">
        <v>86</v>
      </c>
      <c r="AF10" s="3" t="s">
        <v>117</v>
      </c>
      <c r="AG10" s="3" t="s">
        <v>83</v>
      </c>
      <c r="AH10" s="3" t="s">
        <v>155</v>
      </c>
      <c r="AI10" s="3" t="s">
        <v>83</v>
      </c>
      <c r="AJ10" s="3" t="s">
        <v>1324</v>
      </c>
      <c r="AK10" s="3" t="s">
        <v>1324</v>
      </c>
      <c r="AL10" s="3" t="s">
        <v>1200</v>
      </c>
      <c r="AM10" s="3" t="s">
        <v>1200</v>
      </c>
      <c r="AN10" s="3" t="s">
        <v>133</v>
      </c>
      <c r="AO10" s="3" t="s">
        <v>133</v>
      </c>
      <c r="AP10" s="3" t="s">
        <v>86</v>
      </c>
      <c r="AQ10" s="3" t="s">
        <v>86</v>
      </c>
      <c r="AR10" s="3" t="s">
        <v>2206</v>
      </c>
      <c r="AS10" s="3" t="s">
        <v>2206</v>
      </c>
      <c r="AT10" s="3" t="s">
        <v>83</v>
      </c>
      <c r="AU10" s="3" t="s">
        <v>83</v>
      </c>
      <c r="AV10" s="8">
        <v>0.04</v>
      </c>
      <c r="AW10" s="8">
        <v>0.06</v>
      </c>
      <c r="AX10" s="8">
        <v>0.1</v>
      </c>
      <c r="AY10" s="8">
        <v>0.39</v>
      </c>
      <c r="AZ10" s="2"/>
    </row>
    <row r="11" spans="1:52" x14ac:dyDescent="0.2">
      <c r="D11" s="1" t="s">
        <v>1031</v>
      </c>
      <c r="E11" s="3" t="s">
        <v>76</v>
      </c>
      <c r="F11" s="3" t="s">
        <v>1032</v>
      </c>
      <c r="G11" s="3" t="s">
        <v>468</v>
      </c>
      <c r="H11" s="2"/>
      <c r="I11" s="2"/>
      <c r="J11" s="2"/>
      <c r="K11" s="3" t="s">
        <v>1033</v>
      </c>
      <c r="L11" s="3" t="s">
        <v>161</v>
      </c>
      <c r="M11" s="6">
        <v>0.80694444444444446</v>
      </c>
      <c r="N11" s="3" t="s">
        <v>2361</v>
      </c>
      <c r="O11" s="2"/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86</v>
      </c>
      <c r="W11" s="3" t="s">
        <v>86</v>
      </c>
      <c r="X11" s="3" t="s">
        <v>1594</v>
      </c>
      <c r="Y11" s="3" t="s">
        <v>83</v>
      </c>
      <c r="Z11" s="3" t="s">
        <v>121</v>
      </c>
      <c r="AA11" s="3" t="s">
        <v>83</v>
      </c>
      <c r="AB11" s="3" t="s">
        <v>179</v>
      </c>
      <c r="AC11" s="3" t="s">
        <v>83</v>
      </c>
      <c r="AD11" s="3" t="s">
        <v>86</v>
      </c>
      <c r="AE11" s="3" t="s">
        <v>86</v>
      </c>
      <c r="AF11" s="3" t="s">
        <v>83</v>
      </c>
      <c r="AG11" s="3" t="s">
        <v>83</v>
      </c>
      <c r="AH11" s="3" t="s">
        <v>83</v>
      </c>
      <c r="AI11" s="3" t="s">
        <v>83</v>
      </c>
      <c r="AJ11" s="3" t="s">
        <v>1621</v>
      </c>
      <c r="AK11" s="3" t="s">
        <v>1621</v>
      </c>
      <c r="AL11" s="3" t="s">
        <v>121</v>
      </c>
      <c r="AM11" s="3" t="s">
        <v>121</v>
      </c>
      <c r="AN11" s="3" t="s">
        <v>186</v>
      </c>
      <c r="AO11" s="3" t="s">
        <v>186</v>
      </c>
      <c r="AP11" s="3" t="s">
        <v>86</v>
      </c>
      <c r="AQ11" s="3" t="s">
        <v>86</v>
      </c>
      <c r="AR11" s="3" t="s">
        <v>83</v>
      </c>
      <c r="AS11" s="3" t="s">
        <v>83</v>
      </c>
      <c r="AT11" s="3" t="s">
        <v>83</v>
      </c>
      <c r="AU11" s="3" t="s">
        <v>83</v>
      </c>
      <c r="AV11" s="8">
        <v>0</v>
      </c>
      <c r="AW11" s="8">
        <v>0</v>
      </c>
      <c r="AX11" s="8">
        <v>0</v>
      </c>
      <c r="AY11" s="8">
        <v>0</v>
      </c>
      <c r="AZ11" s="2"/>
    </row>
    <row r="12" spans="1:52" x14ac:dyDescent="0.2">
      <c r="D12" s="1" t="s">
        <v>2320</v>
      </c>
      <c r="E12" s="3" t="s">
        <v>76</v>
      </c>
      <c r="F12" s="3" t="s">
        <v>2362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0.80694444444444446</v>
      </c>
      <c r="N12" s="3" t="s">
        <v>2363</v>
      </c>
      <c r="O12" s="2"/>
      <c r="P12" s="3" t="s">
        <v>720</v>
      </c>
      <c r="Q12" s="3" t="s">
        <v>83</v>
      </c>
      <c r="R12" s="3" t="s">
        <v>166</v>
      </c>
      <c r="S12" s="3" t="s">
        <v>83</v>
      </c>
      <c r="T12" s="3" t="s">
        <v>683</v>
      </c>
      <c r="U12" s="3" t="s">
        <v>83</v>
      </c>
      <c r="V12" s="3" t="s">
        <v>2364</v>
      </c>
      <c r="W12" s="3" t="s">
        <v>86</v>
      </c>
      <c r="X12" s="3" t="s">
        <v>949</v>
      </c>
      <c r="Y12" s="3" t="s">
        <v>83</v>
      </c>
      <c r="Z12" s="3" t="s">
        <v>677</v>
      </c>
      <c r="AA12" s="3" t="s">
        <v>83</v>
      </c>
      <c r="AB12" s="3" t="s">
        <v>356</v>
      </c>
      <c r="AC12" s="3" t="s">
        <v>83</v>
      </c>
      <c r="AD12" s="3" t="s">
        <v>2365</v>
      </c>
      <c r="AE12" s="3" t="s">
        <v>86</v>
      </c>
      <c r="AF12" s="3" t="s">
        <v>117</v>
      </c>
      <c r="AG12" s="3" t="s">
        <v>83</v>
      </c>
      <c r="AH12" s="3" t="s">
        <v>155</v>
      </c>
      <c r="AI12" s="3" t="s">
        <v>83</v>
      </c>
      <c r="AJ12" s="3" t="s">
        <v>2366</v>
      </c>
      <c r="AK12" s="3" t="s">
        <v>2366</v>
      </c>
      <c r="AL12" s="3" t="s">
        <v>281</v>
      </c>
      <c r="AM12" s="3" t="s">
        <v>281</v>
      </c>
      <c r="AN12" s="3" t="s">
        <v>135</v>
      </c>
      <c r="AO12" s="3" t="s">
        <v>135</v>
      </c>
      <c r="AP12" s="3" t="s">
        <v>86</v>
      </c>
      <c r="AQ12" s="3" t="s">
        <v>86</v>
      </c>
      <c r="AR12" s="3" t="s">
        <v>2206</v>
      </c>
      <c r="AS12" s="3" t="s">
        <v>2206</v>
      </c>
      <c r="AT12" s="3" t="s">
        <v>83</v>
      </c>
      <c r="AU12" s="3" t="s">
        <v>83</v>
      </c>
      <c r="AV12" s="8">
        <v>0.04</v>
      </c>
      <c r="AW12" s="8">
        <v>7.0000000000000007E-2</v>
      </c>
      <c r="AX12" s="8">
        <v>0.13</v>
      </c>
      <c r="AY12" s="8">
        <v>0.72</v>
      </c>
      <c r="AZ12" s="2"/>
    </row>
    <row r="13" spans="1:52" x14ac:dyDescent="0.2">
      <c r="D13" s="1" t="s">
        <v>2226</v>
      </c>
      <c r="E13" s="3" t="s">
        <v>76</v>
      </c>
      <c r="F13" s="3" t="s">
        <v>658</v>
      </c>
      <c r="G13" s="3" t="s">
        <v>89</v>
      </c>
      <c r="H13" s="2"/>
      <c r="I13" s="2"/>
      <c r="J13" s="2"/>
      <c r="K13" s="3" t="s">
        <v>79</v>
      </c>
      <c r="L13" s="3" t="s">
        <v>80</v>
      </c>
      <c r="M13" s="6">
        <v>0.80694444444444446</v>
      </c>
      <c r="N13" s="3" t="s">
        <v>2367</v>
      </c>
      <c r="O13" s="2"/>
      <c r="P13" s="3" t="s">
        <v>82</v>
      </c>
      <c r="Q13" s="3" t="s">
        <v>546</v>
      </c>
      <c r="R13" s="3" t="s">
        <v>126</v>
      </c>
      <c r="S13" s="3" t="s">
        <v>747</v>
      </c>
      <c r="T13" s="3" t="s">
        <v>347</v>
      </c>
      <c r="U13" s="3" t="s">
        <v>132</v>
      </c>
      <c r="V13" s="3" t="s">
        <v>2368</v>
      </c>
      <c r="W13" s="3" t="s">
        <v>1917</v>
      </c>
      <c r="X13" s="3" t="s">
        <v>286</v>
      </c>
      <c r="Y13" s="3" t="s">
        <v>2369</v>
      </c>
      <c r="Z13" s="3" t="s">
        <v>520</v>
      </c>
      <c r="AA13" s="3" t="s">
        <v>500</v>
      </c>
      <c r="AB13" s="3" t="s">
        <v>115</v>
      </c>
      <c r="AC13" s="3" t="s">
        <v>135</v>
      </c>
      <c r="AD13" s="3" t="s">
        <v>2370</v>
      </c>
      <c r="AE13" s="3" t="s">
        <v>2371</v>
      </c>
      <c r="AF13" s="3" t="s">
        <v>101</v>
      </c>
      <c r="AG13" s="3" t="s">
        <v>290</v>
      </c>
      <c r="AH13" s="3" t="s">
        <v>118</v>
      </c>
      <c r="AI13" s="3" t="s">
        <v>393</v>
      </c>
      <c r="AJ13" s="3" t="s">
        <v>933</v>
      </c>
      <c r="AK13" s="3" t="s">
        <v>933</v>
      </c>
      <c r="AL13" s="3" t="s">
        <v>126</v>
      </c>
      <c r="AM13" s="3" t="s">
        <v>126</v>
      </c>
      <c r="AN13" s="3" t="s">
        <v>151</v>
      </c>
      <c r="AO13" s="3" t="s">
        <v>151</v>
      </c>
      <c r="AP13" s="3" t="s">
        <v>86</v>
      </c>
      <c r="AQ13" s="3" t="s">
        <v>86</v>
      </c>
      <c r="AR13" s="3" t="s">
        <v>2206</v>
      </c>
      <c r="AS13" s="3" t="s">
        <v>2206</v>
      </c>
      <c r="AT13" s="3" t="s">
        <v>83</v>
      </c>
      <c r="AU13" s="3" t="s">
        <v>83</v>
      </c>
      <c r="AV13" s="8">
        <v>0.12</v>
      </c>
      <c r="AW13" s="8">
        <v>0.15</v>
      </c>
      <c r="AX13" s="8">
        <v>0.2</v>
      </c>
      <c r="AY13" s="8">
        <v>0.4</v>
      </c>
      <c r="AZ13" s="2"/>
    </row>
    <row r="14" spans="1:52" x14ac:dyDescent="0.2">
      <c r="D14" s="1" t="s">
        <v>2372</v>
      </c>
      <c r="E14" s="3" t="s">
        <v>76</v>
      </c>
      <c r="F14" s="3" t="s">
        <v>2373</v>
      </c>
      <c r="G14" s="3" t="s">
        <v>89</v>
      </c>
      <c r="H14" s="2"/>
      <c r="I14" s="2"/>
      <c r="J14" s="2"/>
      <c r="K14" s="3" t="s">
        <v>79</v>
      </c>
      <c r="L14" s="3" t="s">
        <v>80</v>
      </c>
      <c r="M14" s="6">
        <v>0.80833333333333324</v>
      </c>
      <c r="N14" s="3" t="s">
        <v>2374</v>
      </c>
      <c r="O14" s="2"/>
      <c r="P14" s="3" t="s">
        <v>351</v>
      </c>
      <c r="Q14" s="3" t="s">
        <v>214</v>
      </c>
      <c r="R14" s="3" t="s">
        <v>144</v>
      </c>
      <c r="S14" s="3" t="s">
        <v>178</v>
      </c>
      <c r="T14" s="3" t="s">
        <v>392</v>
      </c>
      <c r="U14" s="3" t="s">
        <v>392</v>
      </c>
      <c r="V14" s="3">
        <f>-(0.36 %)</f>
        <v>-3.5999999999999999E-3</v>
      </c>
      <c r="W14" s="3" t="s">
        <v>2375</v>
      </c>
      <c r="X14" s="3" t="s">
        <v>933</v>
      </c>
      <c r="Y14" s="3" t="s">
        <v>2376</v>
      </c>
      <c r="Z14" s="3" t="s">
        <v>263</v>
      </c>
      <c r="AA14" s="3" t="s">
        <v>818</v>
      </c>
      <c r="AB14" s="3" t="s">
        <v>392</v>
      </c>
      <c r="AC14" s="3" t="s">
        <v>132</v>
      </c>
      <c r="AD14" s="3">
        <f>-(0.41 %)</f>
        <v>-4.0999999999999995E-3</v>
      </c>
      <c r="AE14" s="3" t="s">
        <v>2377</v>
      </c>
      <c r="AF14" s="3" t="s">
        <v>101</v>
      </c>
      <c r="AG14" s="3" t="s">
        <v>290</v>
      </c>
      <c r="AH14" s="3" t="s">
        <v>155</v>
      </c>
      <c r="AI14" s="3" t="s">
        <v>572</v>
      </c>
      <c r="AJ14" s="3" t="s">
        <v>83</v>
      </c>
      <c r="AK14" s="3" t="s">
        <v>83</v>
      </c>
      <c r="AL14" s="3" t="s">
        <v>83</v>
      </c>
      <c r="AM14" s="3" t="s">
        <v>83</v>
      </c>
      <c r="AN14" s="3" t="s">
        <v>83</v>
      </c>
      <c r="AO14" s="3" t="s">
        <v>83</v>
      </c>
      <c r="AP14" s="3" t="s">
        <v>86</v>
      </c>
      <c r="AQ14" s="3" t="s">
        <v>86</v>
      </c>
      <c r="AR14" s="3" t="s">
        <v>83</v>
      </c>
      <c r="AS14" s="3" t="s">
        <v>83</v>
      </c>
      <c r="AT14" s="3" t="s">
        <v>83</v>
      </c>
      <c r="AU14" s="3" t="s">
        <v>83</v>
      </c>
      <c r="AV14" s="8">
        <v>7.0000000000000007E-2</v>
      </c>
      <c r="AW14" s="8">
        <v>7.0000000000000007E-2</v>
      </c>
      <c r="AX14" s="8">
        <v>0.09</v>
      </c>
      <c r="AY14" s="8">
        <v>0.22</v>
      </c>
      <c r="AZ14" s="2"/>
    </row>
    <row r="15" spans="1:52" x14ac:dyDescent="0.2">
      <c r="D15" s="1" t="s">
        <v>960</v>
      </c>
      <c r="E15" s="3" t="s">
        <v>76</v>
      </c>
      <c r="F15" s="3" t="s">
        <v>1434</v>
      </c>
      <c r="G15" s="3" t="s">
        <v>78</v>
      </c>
      <c r="H15" s="2"/>
      <c r="I15" s="2"/>
      <c r="J15" s="2"/>
      <c r="K15" s="3" t="s">
        <v>79</v>
      </c>
      <c r="L15" s="3" t="s">
        <v>80</v>
      </c>
      <c r="M15" s="6">
        <v>0.80833333333333324</v>
      </c>
      <c r="N15" s="3" t="s">
        <v>2378</v>
      </c>
      <c r="O15" s="2"/>
      <c r="P15" s="3" t="s">
        <v>720</v>
      </c>
      <c r="Q15" s="3" t="s">
        <v>83</v>
      </c>
      <c r="R15" s="3" t="s">
        <v>617</v>
      </c>
      <c r="S15" s="3" t="s">
        <v>83</v>
      </c>
      <c r="T15" s="3" t="s">
        <v>327</v>
      </c>
      <c r="U15" s="3" t="s">
        <v>83</v>
      </c>
      <c r="V15" s="3" t="s">
        <v>2379</v>
      </c>
      <c r="W15" s="3" t="s">
        <v>86</v>
      </c>
      <c r="X15" s="3" t="s">
        <v>2380</v>
      </c>
      <c r="Y15" s="3" t="s">
        <v>83</v>
      </c>
      <c r="Z15" s="3" t="s">
        <v>630</v>
      </c>
      <c r="AA15" s="3" t="s">
        <v>83</v>
      </c>
      <c r="AB15" s="3" t="s">
        <v>151</v>
      </c>
      <c r="AC15" s="3" t="s">
        <v>83</v>
      </c>
      <c r="AD15" s="3" t="s">
        <v>2381</v>
      </c>
      <c r="AE15" s="3" t="s">
        <v>86</v>
      </c>
      <c r="AF15" s="3" t="s">
        <v>290</v>
      </c>
      <c r="AG15" s="3" t="s">
        <v>83</v>
      </c>
      <c r="AH15" s="3" t="s">
        <v>1592</v>
      </c>
      <c r="AI15" s="3" t="s">
        <v>83</v>
      </c>
      <c r="AJ15" s="3" t="s">
        <v>1549</v>
      </c>
      <c r="AK15" s="3" t="s">
        <v>1549</v>
      </c>
      <c r="AL15" s="3" t="s">
        <v>149</v>
      </c>
      <c r="AM15" s="3" t="s">
        <v>149</v>
      </c>
      <c r="AN15" s="3" t="s">
        <v>529</v>
      </c>
      <c r="AO15" s="3" t="s">
        <v>529</v>
      </c>
      <c r="AP15" s="3" t="s">
        <v>86</v>
      </c>
      <c r="AQ15" s="3" t="s">
        <v>86</v>
      </c>
      <c r="AR15" s="3" t="s">
        <v>2206</v>
      </c>
      <c r="AS15" s="3" t="s">
        <v>2206</v>
      </c>
      <c r="AT15" s="3" t="s">
        <v>83</v>
      </c>
      <c r="AU15" s="3" t="s">
        <v>83</v>
      </c>
      <c r="AV15" s="8">
        <v>0.04</v>
      </c>
      <c r="AW15" s="8">
        <v>0.05</v>
      </c>
      <c r="AX15" s="8">
        <v>7.0000000000000007E-2</v>
      </c>
      <c r="AY15" s="8">
        <v>0.27</v>
      </c>
      <c r="AZ15" s="2"/>
    </row>
    <row r="16" spans="1:52" x14ac:dyDescent="0.2">
      <c r="D16" s="1" t="s">
        <v>830</v>
      </c>
      <c r="E16" s="3" t="s">
        <v>76</v>
      </c>
      <c r="F16" s="3" t="s">
        <v>88</v>
      </c>
      <c r="G16" s="3" t="s">
        <v>468</v>
      </c>
      <c r="H16" s="2"/>
      <c r="I16" s="2"/>
      <c r="J16" s="2"/>
      <c r="K16" s="3" t="s">
        <v>79</v>
      </c>
      <c r="L16" s="2"/>
      <c r="M16" s="6">
        <v>0.80833333333333324</v>
      </c>
      <c r="N16" s="3" t="s">
        <v>2382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4:52" x14ac:dyDescent="0.2">
      <c r="D17" s="1" t="s">
        <v>1174</v>
      </c>
      <c r="E17" s="3" t="s">
        <v>76</v>
      </c>
      <c r="F17" s="3" t="s">
        <v>1175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0.80902777777777779</v>
      </c>
      <c r="N17" s="3" t="s">
        <v>2383</v>
      </c>
      <c r="O17" s="2"/>
      <c r="P17" s="3" t="s">
        <v>481</v>
      </c>
      <c r="Q17" s="3" t="s">
        <v>83</v>
      </c>
      <c r="R17" s="3" t="s">
        <v>269</v>
      </c>
      <c r="S17" s="3" t="s">
        <v>83</v>
      </c>
      <c r="T17" s="3" t="s">
        <v>186</v>
      </c>
      <c r="U17" s="3" t="s">
        <v>83</v>
      </c>
      <c r="V17" s="3" t="s">
        <v>2384</v>
      </c>
      <c r="W17" s="3" t="s">
        <v>86</v>
      </c>
      <c r="X17" s="3" t="s">
        <v>195</v>
      </c>
      <c r="Y17" s="3" t="s">
        <v>83</v>
      </c>
      <c r="Z17" s="3" t="s">
        <v>676</v>
      </c>
      <c r="AA17" s="3" t="s">
        <v>83</v>
      </c>
      <c r="AB17" s="3" t="s">
        <v>179</v>
      </c>
      <c r="AC17" s="3" t="s">
        <v>83</v>
      </c>
      <c r="AD17" s="3" t="s">
        <v>2385</v>
      </c>
      <c r="AE17" s="3" t="s">
        <v>86</v>
      </c>
      <c r="AF17" s="3" t="s">
        <v>290</v>
      </c>
      <c r="AG17" s="3" t="s">
        <v>83</v>
      </c>
      <c r="AH17" s="3" t="s">
        <v>155</v>
      </c>
      <c r="AI17" s="3" t="s">
        <v>83</v>
      </c>
      <c r="AJ17" s="3" t="s">
        <v>1363</v>
      </c>
      <c r="AK17" s="3" t="s">
        <v>1363</v>
      </c>
      <c r="AL17" s="3" t="s">
        <v>676</v>
      </c>
      <c r="AM17" s="3" t="s">
        <v>676</v>
      </c>
      <c r="AN17" s="3" t="s">
        <v>186</v>
      </c>
      <c r="AO17" s="3" t="s">
        <v>186</v>
      </c>
      <c r="AP17" s="3" t="s">
        <v>86</v>
      </c>
      <c r="AQ17" s="3" t="s">
        <v>86</v>
      </c>
      <c r="AR17" s="3" t="s">
        <v>2206</v>
      </c>
      <c r="AS17" s="3" t="s">
        <v>2206</v>
      </c>
      <c r="AT17" s="3" t="s">
        <v>83</v>
      </c>
      <c r="AU17" s="3" t="s">
        <v>83</v>
      </c>
      <c r="AV17" s="8">
        <v>0.01</v>
      </c>
      <c r="AW17" s="8">
        <v>0.01</v>
      </c>
      <c r="AX17" s="8">
        <v>0.03</v>
      </c>
      <c r="AY17" s="8">
        <v>0.16</v>
      </c>
      <c r="AZ17" s="2"/>
    </row>
    <row r="18" spans="4:52" x14ac:dyDescent="0.2">
      <c r="D18" s="1" t="s">
        <v>1139</v>
      </c>
      <c r="E18" s="3" t="s">
        <v>76</v>
      </c>
      <c r="F18" s="3" t="s">
        <v>1140</v>
      </c>
      <c r="G18" s="3" t="s">
        <v>130</v>
      </c>
      <c r="H18" s="2"/>
      <c r="I18" s="2"/>
      <c r="J18" s="2"/>
      <c r="K18" s="3" t="s">
        <v>79</v>
      </c>
      <c r="L18" s="3" t="s">
        <v>80</v>
      </c>
      <c r="M18" s="6">
        <v>0.80972222222222223</v>
      </c>
      <c r="N18" s="3" t="s">
        <v>2386</v>
      </c>
      <c r="O18" s="2"/>
      <c r="P18" s="3" t="s">
        <v>720</v>
      </c>
      <c r="Q18" s="3" t="s">
        <v>1157</v>
      </c>
      <c r="R18" s="3" t="s">
        <v>441</v>
      </c>
      <c r="S18" s="3" t="s">
        <v>759</v>
      </c>
      <c r="T18" s="3" t="s">
        <v>179</v>
      </c>
      <c r="U18" s="3" t="s">
        <v>121</v>
      </c>
      <c r="V18" s="3">
        <f>-(0.19 %)</f>
        <v>-1.9E-3</v>
      </c>
      <c r="W18" s="3">
        <f>-(0.09 %)</f>
        <v>-8.9999999999999998E-4</v>
      </c>
      <c r="X18" s="3" t="s">
        <v>1352</v>
      </c>
      <c r="Y18" s="3" t="s">
        <v>83</v>
      </c>
      <c r="Z18" s="3" t="s">
        <v>441</v>
      </c>
      <c r="AA18" s="3" t="s">
        <v>83</v>
      </c>
      <c r="AB18" s="3" t="s">
        <v>194</v>
      </c>
      <c r="AC18" s="3" t="s">
        <v>83</v>
      </c>
      <c r="AD18" s="3">
        <f>-(0.19 %)</f>
        <v>-1.9E-3</v>
      </c>
      <c r="AE18" s="3" t="s">
        <v>86</v>
      </c>
      <c r="AF18" s="3" t="s">
        <v>101</v>
      </c>
      <c r="AG18" s="3" t="s">
        <v>83</v>
      </c>
      <c r="AH18" s="3" t="s">
        <v>118</v>
      </c>
      <c r="AI18" s="3" t="s">
        <v>83</v>
      </c>
      <c r="AJ18" s="3" t="s">
        <v>1254</v>
      </c>
      <c r="AK18" s="3" t="s">
        <v>1254</v>
      </c>
      <c r="AL18" s="3" t="s">
        <v>441</v>
      </c>
      <c r="AM18" s="3" t="s">
        <v>441</v>
      </c>
      <c r="AN18" s="3" t="s">
        <v>179</v>
      </c>
      <c r="AO18" s="3" t="s">
        <v>179</v>
      </c>
      <c r="AP18" s="3" t="s">
        <v>86</v>
      </c>
      <c r="AQ18" s="3" t="s">
        <v>86</v>
      </c>
      <c r="AR18" s="3" t="s">
        <v>2206</v>
      </c>
      <c r="AS18" s="3" t="s">
        <v>2206</v>
      </c>
      <c r="AT18" s="3" t="s">
        <v>83</v>
      </c>
      <c r="AU18" s="3" t="s">
        <v>83</v>
      </c>
      <c r="AV18" s="8">
        <v>0</v>
      </c>
      <c r="AW18" s="8">
        <v>0.02</v>
      </c>
      <c r="AX18" s="8">
        <v>0.09</v>
      </c>
      <c r="AY18" s="8">
        <v>0.36</v>
      </c>
      <c r="AZ18" s="2"/>
    </row>
    <row r="19" spans="4:52" x14ac:dyDescent="0.2">
      <c r="D19" s="1" t="s">
        <v>666</v>
      </c>
      <c r="E19" s="3" t="s">
        <v>76</v>
      </c>
      <c r="F19" s="3" t="s">
        <v>667</v>
      </c>
      <c r="G19" s="3" t="s">
        <v>89</v>
      </c>
      <c r="H19" s="2"/>
      <c r="I19" s="2"/>
      <c r="J19" s="2"/>
      <c r="K19" s="3" t="s">
        <v>79</v>
      </c>
      <c r="L19" s="3" t="s">
        <v>80</v>
      </c>
      <c r="M19" s="6">
        <v>0.80972222222222223</v>
      </c>
      <c r="N19" s="3" t="s">
        <v>2387</v>
      </c>
      <c r="O19" s="2"/>
      <c r="P19" s="3" t="s">
        <v>481</v>
      </c>
      <c r="Q19" s="3" t="s">
        <v>83</v>
      </c>
      <c r="R19" s="3" t="s">
        <v>356</v>
      </c>
      <c r="S19" s="3" t="s">
        <v>83</v>
      </c>
      <c r="T19" s="3" t="s">
        <v>529</v>
      </c>
      <c r="U19" s="3" t="s">
        <v>83</v>
      </c>
      <c r="V19" s="3">
        <f>-(0.52 %)</f>
        <v>-5.1999999999999998E-3</v>
      </c>
      <c r="W19" s="3" t="s">
        <v>86</v>
      </c>
      <c r="X19" s="3" t="s">
        <v>545</v>
      </c>
      <c r="Y19" s="3" t="s">
        <v>83</v>
      </c>
      <c r="Z19" s="3" t="s">
        <v>721</v>
      </c>
      <c r="AA19" s="3" t="s">
        <v>83</v>
      </c>
      <c r="AB19" s="3" t="s">
        <v>112</v>
      </c>
      <c r="AC19" s="3" t="s">
        <v>83</v>
      </c>
      <c r="AD19" s="3">
        <f>-(0.1 %)</f>
        <v>-1E-3</v>
      </c>
      <c r="AE19" s="3" t="s">
        <v>86</v>
      </c>
      <c r="AF19" s="3" t="s">
        <v>101</v>
      </c>
      <c r="AG19" s="3" t="s">
        <v>83</v>
      </c>
      <c r="AH19" s="3" t="s">
        <v>155</v>
      </c>
      <c r="AI19" s="3" t="s">
        <v>83</v>
      </c>
      <c r="AJ19" s="3" t="s">
        <v>1605</v>
      </c>
      <c r="AK19" s="3" t="s">
        <v>1605</v>
      </c>
      <c r="AL19" s="3" t="s">
        <v>353</v>
      </c>
      <c r="AM19" s="3" t="s">
        <v>353</v>
      </c>
      <c r="AN19" s="3" t="s">
        <v>112</v>
      </c>
      <c r="AO19" s="3" t="s">
        <v>112</v>
      </c>
      <c r="AP19" s="3" t="s">
        <v>86</v>
      </c>
      <c r="AQ19" s="3" t="s">
        <v>86</v>
      </c>
      <c r="AR19" s="3" t="s">
        <v>2206</v>
      </c>
      <c r="AS19" s="3" t="s">
        <v>2206</v>
      </c>
      <c r="AT19" s="3" t="s">
        <v>83</v>
      </c>
      <c r="AU19" s="3" t="s">
        <v>83</v>
      </c>
      <c r="AV19" s="8">
        <v>0.02</v>
      </c>
      <c r="AW19" s="8">
        <v>0.02</v>
      </c>
      <c r="AX19" s="8">
        <v>0.03</v>
      </c>
      <c r="AY19" s="8">
        <v>0.11</v>
      </c>
      <c r="AZ19" s="2"/>
    </row>
    <row r="20" spans="4:52" x14ac:dyDescent="0.2">
      <c r="D20" s="1" t="s">
        <v>979</v>
      </c>
      <c r="E20" s="3" t="s">
        <v>76</v>
      </c>
      <c r="F20" s="3" t="s">
        <v>980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0.80972222222222223</v>
      </c>
      <c r="N20" s="3" t="s">
        <v>2388</v>
      </c>
      <c r="O20" s="2"/>
      <c r="P20" s="3" t="s">
        <v>925</v>
      </c>
      <c r="Q20" s="3" t="s">
        <v>1868</v>
      </c>
      <c r="R20" s="3" t="s">
        <v>120</v>
      </c>
      <c r="S20" s="3" t="s">
        <v>149</v>
      </c>
      <c r="T20" s="3" t="s">
        <v>133</v>
      </c>
      <c r="U20" s="3" t="s">
        <v>132</v>
      </c>
      <c r="V20" s="3" t="s">
        <v>2389</v>
      </c>
      <c r="W20" s="3" t="s">
        <v>2390</v>
      </c>
      <c r="X20" s="3" t="s">
        <v>2210</v>
      </c>
      <c r="Y20" s="3" t="s">
        <v>2391</v>
      </c>
      <c r="Z20" s="3" t="s">
        <v>271</v>
      </c>
      <c r="AA20" s="3" t="s">
        <v>868</v>
      </c>
      <c r="AB20" s="3" t="s">
        <v>186</v>
      </c>
      <c r="AC20" s="3" t="s">
        <v>494</v>
      </c>
      <c r="AD20" s="3" t="s">
        <v>2392</v>
      </c>
      <c r="AE20" s="3" t="s">
        <v>2393</v>
      </c>
      <c r="AF20" s="3" t="s">
        <v>117</v>
      </c>
      <c r="AG20" s="3" t="s">
        <v>1544</v>
      </c>
      <c r="AH20" s="3" t="s">
        <v>118</v>
      </c>
      <c r="AI20" s="3" t="s">
        <v>2394</v>
      </c>
      <c r="AJ20" s="3" t="s">
        <v>1589</v>
      </c>
      <c r="AK20" s="3" t="s">
        <v>1589</v>
      </c>
      <c r="AL20" s="3" t="s">
        <v>150</v>
      </c>
      <c r="AM20" s="3" t="s">
        <v>150</v>
      </c>
      <c r="AN20" s="3" t="s">
        <v>133</v>
      </c>
      <c r="AO20" s="3" t="s">
        <v>133</v>
      </c>
      <c r="AP20" s="3" t="s">
        <v>86</v>
      </c>
      <c r="AQ20" s="3" t="s">
        <v>86</v>
      </c>
      <c r="AR20" s="3" t="s">
        <v>2206</v>
      </c>
      <c r="AS20" s="3" t="s">
        <v>2206</v>
      </c>
      <c r="AT20" s="3" t="s">
        <v>83</v>
      </c>
      <c r="AU20" s="3" t="s">
        <v>83</v>
      </c>
      <c r="AV20" s="8">
        <v>0.08</v>
      </c>
      <c r="AW20" s="8">
        <v>0.1</v>
      </c>
      <c r="AX20" s="8">
        <v>0.12</v>
      </c>
      <c r="AY20" s="8">
        <v>0.42</v>
      </c>
      <c r="AZ20" s="2"/>
    </row>
    <row r="21" spans="4:52" x14ac:dyDescent="0.2">
      <c r="D21" s="1" t="s">
        <v>2395</v>
      </c>
      <c r="E21" s="3" t="s">
        <v>76</v>
      </c>
      <c r="F21" s="3" t="s">
        <v>2396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0.81111111111111101</v>
      </c>
      <c r="N21" s="3" t="s">
        <v>2397</v>
      </c>
      <c r="O21" s="2"/>
      <c r="P21" s="3" t="s">
        <v>534</v>
      </c>
      <c r="Q21" s="3" t="s">
        <v>83</v>
      </c>
      <c r="R21" s="3" t="s">
        <v>574</v>
      </c>
      <c r="S21" s="3" t="s">
        <v>83</v>
      </c>
      <c r="T21" s="3" t="s">
        <v>1026</v>
      </c>
      <c r="U21" s="3" t="s">
        <v>83</v>
      </c>
      <c r="V21" s="3" t="s">
        <v>2398</v>
      </c>
      <c r="W21" s="3" t="s">
        <v>86</v>
      </c>
      <c r="X21" s="3" t="s">
        <v>2399</v>
      </c>
      <c r="Y21" s="3" t="s">
        <v>83</v>
      </c>
      <c r="Z21" s="3" t="s">
        <v>244</v>
      </c>
      <c r="AA21" s="3" t="s">
        <v>83</v>
      </c>
      <c r="AB21" s="3" t="s">
        <v>146</v>
      </c>
      <c r="AC21" s="3" t="s">
        <v>83</v>
      </c>
      <c r="AD21" s="3" t="s">
        <v>2400</v>
      </c>
      <c r="AE21" s="3" t="s">
        <v>86</v>
      </c>
      <c r="AF21" s="3" t="s">
        <v>101</v>
      </c>
      <c r="AG21" s="3" t="s">
        <v>83</v>
      </c>
      <c r="AH21" s="3" t="s">
        <v>155</v>
      </c>
      <c r="AI21" s="3" t="s">
        <v>83</v>
      </c>
      <c r="AJ21" s="3" t="s">
        <v>929</v>
      </c>
      <c r="AK21" s="3" t="s">
        <v>929</v>
      </c>
      <c r="AL21" s="3" t="s">
        <v>297</v>
      </c>
      <c r="AM21" s="3" t="s">
        <v>297</v>
      </c>
      <c r="AN21" s="3" t="s">
        <v>1026</v>
      </c>
      <c r="AO21" s="3" t="s">
        <v>1026</v>
      </c>
      <c r="AP21" s="3" t="s">
        <v>86</v>
      </c>
      <c r="AQ21" s="3" t="s">
        <v>86</v>
      </c>
      <c r="AR21" s="3" t="s">
        <v>2206</v>
      </c>
      <c r="AS21" s="3" t="s">
        <v>2206</v>
      </c>
      <c r="AT21" s="3" t="s">
        <v>519</v>
      </c>
      <c r="AU21" s="3" t="s">
        <v>519</v>
      </c>
      <c r="AV21" s="8">
        <v>0</v>
      </c>
      <c r="AW21" s="8">
        <v>0</v>
      </c>
      <c r="AX21" s="8">
        <v>0.02</v>
      </c>
      <c r="AY21" s="8">
        <v>0.14000000000000001</v>
      </c>
      <c r="AZ21" s="2"/>
    </row>
    <row r="22" spans="4:52" x14ac:dyDescent="0.2">
      <c r="D22" s="1" t="s">
        <v>1822</v>
      </c>
      <c r="E22" s="3" t="s">
        <v>76</v>
      </c>
      <c r="F22" s="3" t="s">
        <v>1226</v>
      </c>
      <c r="G22" s="3" t="s">
        <v>78</v>
      </c>
      <c r="H22" s="2"/>
      <c r="I22" s="2"/>
      <c r="J22" s="2"/>
      <c r="K22" s="3" t="s">
        <v>79</v>
      </c>
      <c r="L22" s="3" t="s">
        <v>80</v>
      </c>
      <c r="M22" s="6">
        <v>0.81180555555555556</v>
      </c>
      <c r="N22" s="3" t="s">
        <v>2401</v>
      </c>
      <c r="O22" s="2"/>
      <c r="P22" s="3" t="s">
        <v>621</v>
      </c>
      <c r="Q22" s="3" t="s">
        <v>83</v>
      </c>
      <c r="R22" s="3" t="s">
        <v>398</v>
      </c>
      <c r="S22" s="3" t="s">
        <v>83</v>
      </c>
      <c r="T22" s="3" t="s">
        <v>609</v>
      </c>
      <c r="U22" s="3" t="s">
        <v>83</v>
      </c>
      <c r="V22" s="3" t="s">
        <v>2402</v>
      </c>
      <c r="W22" s="3" t="s">
        <v>86</v>
      </c>
      <c r="X22" s="3" t="s">
        <v>2403</v>
      </c>
      <c r="Y22" s="3" t="s">
        <v>83</v>
      </c>
      <c r="Z22" s="3" t="s">
        <v>373</v>
      </c>
      <c r="AA22" s="3" t="s">
        <v>83</v>
      </c>
      <c r="AB22" s="3" t="s">
        <v>759</v>
      </c>
      <c r="AC22" s="3" t="s">
        <v>83</v>
      </c>
      <c r="AD22" s="3" t="s">
        <v>2404</v>
      </c>
      <c r="AE22" s="3" t="s">
        <v>86</v>
      </c>
      <c r="AF22" s="3" t="s">
        <v>290</v>
      </c>
      <c r="AG22" s="3" t="s">
        <v>83</v>
      </c>
      <c r="AH22" s="3" t="s">
        <v>432</v>
      </c>
      <c r="AI22" s="3" t="s">
        <v>83</v>
      </c>
      <c r="AJ22" s="3" t="s">
        <v>1386</v>
      </c>
      <c r="AK22" s="3" t="s">
        <v>1386</v>
      </c>
      <c r="AL22" s="3" t="s">
        <v>446</v>
      </c>
      <c r="AM22" s="3" t="s">
        <v>446</v>
      </c>
      <c r="AN22" s="3" t="s">
        <v>85</v>
      </c>
      <c r="AO22" s="3" t="s">
        <v>85</v>
      </c>
      <c r="AP22" s="3" t="s">
        <v>86</v>
      </c>
      <c r="AQ22" s="3" t="s">
        <v>86</v>
      </c>
      <c r="AR22" s="3" t="s">
        <v>2206</v>
      </c>
      <c r="AS22" s="3" t="s">
        <v>2206</v>
      </c>
      <c r="AT22" s="3" t="s">
        <v>519</v>
      </c>
      <c r="AU22" s="3" t="s">
        <v>519</v>
      </c>
      <c r="AV22" s="8">
        <v>0.04</v>
      </c>
      <c r="AW22" s="8">
        <v>0.04</v>
      </c>
      <c r="AX22" s="8">
        <v>0.05</v>
      </c>
      <c r="AY22" s="8">
        <v>0.06</v>
      </c>
      <c r="AZ22" s="2"/>
    </row>
    <row r="23" spans="4:52" x14ac:dyDescent="0.2">
      <c r="D23" s="1" t="s">
        <v>2405</v>
      </c>
      <c r="E23" s="3" t="s">
        <v>76</v>
      </c>
      <c r="F23" s="3" t="s">
        <v>231</v>
      </c>
      <c r="G23" s="3" t="s">
        <v>89</v>
      </c>
      <c r="H23" s="2"/>
      <c r="I23" s="2"/>
      <c r="J23" s="2"/>
      <c r="K23" s="3" t="s">
        <v>79</v>
      </c>
      <c r="L23" s="3" t="s">
        <v>80</v>
      </c>
      <c r="M23" s="6">
        <v>0.81180555555555556</v>
      </c>
      <c r="N23" s="3" t="s">
        <v>2406</v>
      </c>
      <c r="O23" s="2"/>
      <c r="P23" s="3" t="s">
        <v>2407</v>
      </c>
      <c r="Q23" s="3" t="s">
        <v>83</v>
      </c>
      <c r="R23" s="3" t="s">
        <v>605</v>
      </c>
      <c r="S23" s="3" t="s">
        <v>83</v>
      </c>
      <c r="T23" s="3" t="s">
        <v>179</v>
      </c>
      <c r="U23" s="3" t="s">
        <v>83</v>
      </c>
      <c r="V23" s="3">
        <f>-(0.24 %)</f>
        <v>-2.3999999999999998E-3</v>
      </c>
      <c r="W23" s="3" t="s">
        <v>86</v>
      </c>
      <c r="X23" s="3" t="s">
        <v>2408</v>
      </c>
      <c r="Y23" s="3" t="s">
        <v>83</v>
      </c>
      <c r="Z23" s="3" t="s">
        <v>617</v>
      </c>
      <c r="AA23" s="3" t="s">
        <v>83</v>
      </c>
      <c r="AB23" s="3" t="s">
        <v>194</v>
      </c>
      <c r="AC23" s="3" t="s">
        <v>83</v>
      </c>
      <c r="AD23" s="3" t="s">
        <v>86</v>
      </c>
      <c r="AE23" s="3" t="s">
        <v>86</v>
      </c>
      <c r="AF23" s="3" t="s">
        <v>101</v>
      </c>
      <c r="AG23" s="3" t="s">
        <v>83</v>
      </c>
      <c r="AH23" s="3" t="s">
        <v>313</v>
      </c>
      <c r="AI23" s="3" t="s">
        <v>83</v>
      </c>
      <c r="AJ23" s="3" t="s">
        <v>2306</v>
      </c>
      <c r="AK23" s="3" t="s">
        <v>2306</v>
      </c>
      <c r="AL23" s="3" t="s">
        <v>387</v>
      </c>
      <c r="AM23" s="3" t="s">
        <v>387</v>
      </c>
      <c r="AN23" s="3" t="s">
        <v>179</v>
      </c>
      <c r="AO23" s="3" t="s">
        <v>179</v>
      </c>
      <c r="AP23" s="3" t="s">
        <v>86</v>
      </c>
      <c r="AQ23" s="3" t="s">
        <v>86</v>
      </c>
      <c r="AR23" s="3" t="s">
        <v>2206</v>
      </c>
      <c r="AS23" s="3" t="s">
        <v>2206</v>
      </c>
      <c r="AT23" s="3" t="s">
        <v>519</v>
      </c>
      <c r="AU23" s="3" t="s">
        <v>519</v>
      </c>
      <c r="AV23" s="8">
        <v>0</v>
      </c>
      <c r="AW23" s="8">
        <v>0.01</v>
      </c>
      <c r="AX23" s="8">
        <v>0.03</v>
      </c>
      <c r="AY23" s="8">
        <v>0.28000000000000003</v>
      </c>
      <c r="AZ23" s="2"/>
    </row>
    <row r="24" spans="4:52" x14ac:dyDescent="0.2">
      <c r="D24" s="1" t="s">
        <v>2409</v>
      </c>
      <c r="E24" s="3" t="s">
        <v>76</v>
      </c>
      <c r="F24" s="3" t="s">
        <v>1612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0.81180555555555556</v>
      </c>
      <c r="N24" s="3" t="s">
        <v>2410</v>
      </c>
      <c r="O24" s="2"/>
      <c r="P24" s="3" t="s">
        <v>481</v>
      </c>
      <c r="Q24" s="3" t="s">
        <v>1462</v>
      </c>
      <c r="R24" s="3" t="s">
        <v>1257</v>
      </c>
      <c r="S24" s="3" t="s">
        <v>978</v>
      </c>
      <c r="T24" s="3" t="s">
        <v>721</v>
      </c>
      <c r="U24" s="3" t="s">
        <v>446</v>
      </c>
      <c r="V24" s="3" t="s">
        <v>2411</v>
      </c>
      <c r="W24" s="3" t="s">
        <v>86</v>
      </c>
      <c r="X24" s="3" t="s">
        <v>541</v>
      </c>
      <c r="Y24" s="3" t="s">
        <v>83</v>
      </c>
      <c r="Z24" s="3" t="s">
        <v>281</v>
      </c>
      <c r="AA24" s="3" t="s">
        <v>83</v>
      </c>
      <c r="AB24" s="3" t="s">
        <v>85</v>
      </c>
      <c r="AC24" s="3" t="s">
        <v>83</v>
      </c>
      <c r="AD24" s="3" t="s">
        <v>2412</v>
      </c>
      <c r="AE24" s="3" t="s">
        <v>86</v>
      </c>
      <c r="AF24" s="3" t="s">
        <v>101</v>
      </c>
      <c r="AG24" s="3" t="s">
        <v>83</v>
      </c>
      <c r="AH24" s="3" t="s">
        <v>118</v>
      </c>
      <c r="AI24" s="3" t="s">
        <v>83</v>
      </c>
      <c r="AJ24" s="3" t="s">
        <v>1359</v>
      </c>
      <c r="AK24" s="3" t="s">
        <v>1359</v>
      </c>
      <c r="AL24" s="3" t="s">
        <v>486</v>
      </c>
      <c r="AM24" s="3" t="s">
        <v>486</v>
      </c>
      <c r="AN24" s="3" t="s">
        <v>630</v>
      </c>
      <c r="AO24" s="3" t="s">
        <v>630</v>
      </c>
      <c r="AP24" s="3" t="s">
        <v>86</v>
      </c>
      <c r="AQ24" s="3" t="s">
        <v>86</v>
      </c>
      <c r="AR24" s="3" t="s">
        <v>2206</v>
      </c>
      <c r="AS24" s="3" t="s">
        <v>2206</v>
      </c>
      <c r="AT24" s="3" t="s">
        <v>83</v>
      </c>
      <c r="AU24" s="3" t="s">
        <v>83</v>
      </c>
      <c r="AV24" s="8">
        <v>0.01</v>
      </c>
      <c r="AW24" s="8">
        <v>0.01</v>
      </c>
      <c r="AX24" s="8">
        <v>0.03</v>
      </c>
      <c r="AY24" s="8">
        <v>0.24</v>
      </c>
      <c r="AZ24" s="2"/>
    </row>
    <row r="25" spans="4:52" x14ac:dyDescent="0.2">
      <c r="D25" s="1" t="s">
        <v>535</v>
      </c>
      <c r="E25" s="3" t="s">
        <v>76</v>
      </c>
      <c r="F25" s="3" t="s">
        <v>536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0.8125</v>
      </c>
      <c r="N25" s="3" t="s">
        <v>2413</v>
      </c>
      <c r="O25" s="2"/>
      <c r="P25" s="3" t="s">
        <v>1243</v>
      </c>
      <c r="Q25" s="3" t="s">
        <v>83</v>
      </c>
      <c r="R25" s="3" t="s">
        <v>703</v>
      </c>
      <c r="S25" s="3" t="s">
        <v>83</v>
      </c>
      <c r="T25" s="3" t="s">
        <v>186</v>
      </c>
      <c r="U25" s="3" t="s">
        <v>83</v>
      </c>
      <c r="V25" s="3">
        <f>-(0.02 %)</f>
        <v>-2.0000000000000001E-4</v>
      </c>
      <c r="W25" s="3" t="s">
        <v>86</v>
      </c>
      <c r="X25" s="3" t="s">
        <v>2351</v>
      </c>
      <c r="Y25" s="3" t="s">
        <v>83</v>
      </c>
      <c r="Z25" s="3" t="s">
        <v>415</v>
      </c>
      <c r="AA25" s="3" t="s">
        <v>83</v>
      </c>
      <c r="AB25" s="3" t="s">
        <v>186</v>
      </c>
      <c r="AC25" s="3" t="s">
        <v>83</v>
      </c>
      <c r="AD25" s="3">
        <f>-(0.02 %)</f>
        <v>-2.0000000000000001E-4</v>
      </c>
      <c r="AE25" s="3" t="s">
        <v>86</v>
      </c>
      <c r="AF25" s="3" t="s">
        <v>290</v>
      </c>
      <c r="AG25" s="3" t="s">
        <v>83</v>
      </c>
      <c r="AH25" s="3" t="s">
        <v>155</v>
      </c>
      <c r="AI25" s="3" t="s">
        <v>83</v>
      </c>
      <c r="AJ25" s="3" t="s">
        <v>1899</v>
      </c>
      <c r="AK25" s="3" t="s">
        <v>1899</v>
      </c>
      <c r="AL25" s="3" t="s">
        <v>703</v>
      </c>
      <c r="AM25" s="3" t="s">
        <v>703</v>
      </c>
      <c r="AN25" s="3" t="s">
        <v>186</v>
      </c>
      <c r="AO25" s="3" t="s">
        <v>186</v>
      </c>
      <c r="AP25" s="3" t="s">
        <v>86</v>
      </c>
      <c r="AQ25" s="3" t="s">
        <v>86</v>
      </c>
      <c r="AR25" s="3" t="s">
        <v>2206</v>
      </c>
      <c r="AS25" s="3" t="s">
        <v>2206</v>
      </c>
      <c r="AT25" s="3" t="s">
        <v>83</v>
      </c>
      <c r="AU25" s="3" t="s">
        <v>83</v>
      </c>
      <c r="AV25" s="8">
        <v>0</v>
      </c>
      <c r="AW25" s="8">
        <v>0</v>
      </c>
      <c r="AX25" s="8">
        <v>0.02</v>
      </c>
      <c r="AY25" s="8">
        <v>0.17</v>
      </c>
      <c r="AZ25" s="2"/>
    </row>
    <row r="26" spans="4:52" x14ac:dyDescent="0.2">
      <c r="D26" s="1" t="s">
        <v>1456</v>
      </c>
      <c r="E26" s="3" t="s">
        <v>76</v>
      </c>
      <c r="F26" s="3" t="s">
        <v>1457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0.8125</v>
      </c>
      <c r="N26" s="3" t="s">
        <v>2414</v>
      </c>
      <c r="O26" s="2"/>
      <c r="P26" s="3" t="s">
        <v>1243</v>
      </c>
      <c r="Q26" s="3" t="s">
        <v>512</v>
      </c>
      <c r="R26" s="3" t="s">
        <v>494</v>
      </c>
      <c r="S26" s="3" t="s">
        <v>683</v>
      </c>
      <c r="T26" s="3" t="s">
        <v>112</v>
      </c>
      <c r="U26" s="3" t="s">
        <v>115</v>
      </c>
      <c r="V26" s="3">
        <f>-(0.04 %)</f>
        <v>-4.0000000000000002E-4</v>
      </c>
      <c r="W26" s="3" t="s">
        <v>2415</v>
      </c>
      <c r="X26" s="3" t="s">
        <v>1757</v>
      </c>
      <c r="Y26" s="3" t="s">
        <v>83</v>
      </c>
      <c r="Z26" s="3" t="s">
        <v>331</v>
      </c>
      <c r="AA26" s="3" t="s">
        <v>83</v>
      </c>
      <c r="AB26" s="3" t="s">
        <v>112</v>
      </c>
      <c r="AC26" s="3" t="s">
        <v>83</v>
      </c>
      <c r="AD26" s="3" t="s">
        <v>386</v>
      </c>
      <c r="AE26" s="3" t="s">
        <v>86</v>
      </c>
      <c r="AF26" s="3" t="s">
        <v>290</v>
      </c>
      <c r="AG26" s="3" t="s">
        <v>83</v>
      </c>
      <c r="AH26" s="3" t="s">
        <v>432</v>
      </c>
      <c r="AI26" s="3" t="s">
        <v>83</v>
      </c>
      <c r="AJ26" s="3" t="s">
        <v>1605</v>
      </c>
      <c r="AK26" s="3" t="s">
        <v>1605</v>
      </c>
      <c r="AL26" s="3" t="s">
        <v>575</v>
      </c>
      <c r="AM26" s="3" t="s">
        <v>575</v>
      </c>
      <c r="AN26" s="3" t="s">
        <v>112</v>
      </c>
      <c r="AO26" s="3" t="s">
        <v>112</v>
      </c>
      <c r="AP26" s="3" t="s">
        <v>86</v>
      </c>
      <c r="AQ26" s="3" t="s">
        <v>86</v>
      </c>
      <c r="AR26" s="3" t="s">
        <v>2206</v>
      </c>
      <c r="AS26" s="3" t="s">
        <v>2206</v>
      </c>
      <c r="AT26" s="3" t="s">
        <v>83</v>
      </c>
      <c r="AU26" s="3" t="s">
        <v>83</v>
      </c>
      <c r="AV26" s="8">
        <v>0.05</v>
      </c>
      <c r="AW26" s="8">
        <v>0.06</v>
      </c>
      <c r="AX26" s="8">
        <v>0.08</v>
      </c>
      <c r="AY26" s="8">
        <v>0.24</v>
      </c>
      <c r="AZ26" s="2"/>
    </row>
    <row r="27" spans="4:52" x14ac:dyDescent="0.2">
      <c r="D27" s="1" t="s">
        <v>1563</v>
      </c>
      <c r="E27" s="3" t="s">
        <v>76</v>
      </c>
      <c r="F27" s="3" t="s">
        <v>2251</v>
      </c>
      <c r="G27" s="3" t="s">
        <v>130</v>
      </c>
      <c r="H27" s="2"/>
      <c r="I27" s="2"/>
      <c r="J27" s="2"/>
      <c r="K27" s="3" t="s">
        <v>79</v>
      </c>
      <c r="L27" s="3" t="s">
        <v>80</v>
      </c>
      <c r="M27" s="6">
        <v>0.8125</v>
      </c>
      <c r="N27" s="3" t="s">
        <v>2252</v>
      </c>
      <c r="O27" s="2"/>
      <c r="P27" s="3" t="s">
        <v>1230</v>
      </c>
      <c r="Q27" s="3" t="s">
        <v>83</v>
      </c>
      <c r="R27" s="3" t="s">
        <v>331</v>
      </c>
      <c r="S27" s="3" t="s">
        <v>83</v>
      </c>
      <c r="T27" s="3" t="s">
        <v>179</v>
      </c>
      <c r="U27" s="3" t="s">
        <v>83</v>
      </c>
      <c r="V27" s="3">
        <f>-(0.3 %)</f>
        <v>-3.0000000000000001E-3</v>
      </c>
      <c r="W27" s="3" t="s">
        <v>86</v>
      </c>
      <c r="X27" s="3" t="s">
        <v>2416</v>
      </c>
      <c r="Y27" s="3" t="s">
        <v>83</v>
      </c>
      <c r="Z27" s="3" t="s">
        <v>333</v>
      </c>
      <c r="AA27" s="3" t="s">
        <v>83</v>
      </c>
      <c r="AB27" s="3" t="s">
        <v>179</v>
      </c>
      <c r="AC27" s="3" t="s">
        <v>83</v>
      </c>
      <c r="AD27" s="3">
        <f>-(0.19 %)</f>
        <v>-1.9E-3</v>
      </c>
      <c r="AE27" s="3" t="s">
        <v>86</v>
      </c>
      <c r="AF27" s="3" t="s">
        <v>101</v>
      </c>
      <c r="AG27" s="3" t="s">
        <v>83</v>
      </c>
      <c r="AH27" s="3" t="s">
        <v>118</v>
      </c>
      <c r="AI27" s="3" t="s">
        <v>83</v>
      </c>
      <c r="AJ27" s="3" t="s">
        <v>2403</v>
      </c>
      <c r="AK27" s="3" t="s">
        <v>2403</v>
      </c>
      <c r="AL27" s="3" t="s">
        <v>333</v>
      </c>
      <c r="AM27" s="3" t="s">
        <v>333</v>
      </c>
      <c r="AN27" s="3" t="s">
        <v>186</v>
      </c>
      <c r="AO27" s="3" t="s">
        <v>186</v>
      </c>
      <c r="AP27" s="3" t="s">
        <v>86</v>
      </c>
      <c r="AQ27" s="3" t="s">
        <v>86</v>
      </c>
      <c r="AR27" s="3" t="s">
        <v>2206</v>
      </c>
      <c r="AS27" s="3" t="s">
        <v>2206</v>
      </c>
      <c r="AT27" s="3" t="s">
        <v>519</v>
      </c>
      <c r="AU27" s="3" t="s">
        <v>519</v>
      </c>
      <c r="AV27" s="8">
        <v>0.05</v>
      </c>
      <c r="AW27" s="8">
        <v>7.0000000000000007E-2</v>
      </c>
      <c r="AX27" s="8">
        <v>0.11</v>
      </c>
      <c r="AY27" s="8">
        <v>0.96</v>
      </c>
      <c r="AZ27" s="2"/>
    </row>
    <row r="28" spans="4:52" x14ac:dyDescent="0.2">
      <c r="D28" s="1" t="s">
        <v>768</v>
      </c>
      <c r="E28" s="3" t="s">
        <v>76</v>
      </c>
      <c r="F28" s="3" t="s">
        <v>769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0.8125</v>
      </c>
      <c r="N28" s="3" t="s">
        <v>2417</v>
      </c>
      <c r="O28" s="2"/>
      <c r="P28" s="3" t="s">
        <v>709</v>
      </c>
      <c r="Q28" s="3" t="s">
        <v>83</v>
      </c>
      <c r="R28" s="3" t="s">
        <v>2418</v>
      </c>
      <c r="S28" s="3" t="s">
        <v>83</v>
      </c>
      <c r="T28" s="3" t="s">
        <v>383</v>
      </c>
      <c r="U28" s="3" t="s">
        <v>83</v>
      </c>
      <c r="V28" s="3" t="s">
        <v>2419</v>
      </c>
      <c r="W28" s="3" t="s">
        <v>86</v>
      </c>
      <c r="X28" s="3" t="s">
        <v>332</v>
      </c>
      <c r="Y28" s="3" t="s">
        <v>83</v>
      </c>
      <c r="Z28" s="3" t="s">
        <v>2420</v>
      </c>
      <c r="AA28" s="3" t="s">
        <v>83</v>
      </c>
      <c r="AB28" s="3" t="s">
        <v>609</v>
      </c>
      <c r="AC28" s="3" t="s">
        <v>83</v>
      </c>
      <c r="AD28" s="3" t="s">
        <v>2421</v>
      </c>
      <c r="AE28" s="3" t="s">
        <v>86</v>
      </c>
      <c r="AF28" s="3" t="s">
        <v>101</v>
      </c>
      <c r="AG28" s="3" t="s">
        <v>83</v>
      </c>
      <c r="AH28" s="3" t="s">
        <v>118</v>
      </c>
      <c r="AI28" s="3" t="s">
        <v>83</v>
      </c>
      <c r="AJ28" s="3" t="s">
        <v>2422</v>
      </c>
      <c r="AK28" s="3" t="s">
        <v>2422</v>
      </c>
      <c r="AL28" s="3" t="s">
        <v>271</v>
      </c>
      <c r="AM28" s="3" t="s">
        <v>271</v>
      </c>
      <c r="AN28" s="3" t="s">
        <v>525</v>
      </c>
      <c r="AO28" s="3" t="s">
        <v>525</v>
      </c>
      <c r="AP28" s="3" t="s">
        <v>86</v>
      </c>
      <c r="AQ28" s="3" t="s">
        <v>86</v>
      </c>
      <c r="AR28" s="3" t="s">
        <v>2206</v>
      </c>
      <c r="AS28" s="3" t="s">
        <v>2206</v>
      </c>
      <c r="AT28" s="3" t="s">
        <v>83</v>
      </c>
      <c r="AU28" s="3" t="s">
        <v>83</v>
      </c>
      <c r="AV28" s="8">
        <v>0.02</v>
      </c>
      <c r="AW28" s="8">
        <v>0.03</v>
      </c>
      <c r="AX28" s="8">
        <v>0.06</v>
      </c>
      <c r="AY28" s="8">
        <v>0.26</v>
      </c>
      <c r="AZ28" s="2"/>
    </row>
    <row r="29" spans="4:52" x14ac:dyDescent="0.2">
      <c r="D29" s="1" t="s">
        <v>1484</v>
      </c>
      <c r="E29" s="3" t="s">
        <v>76</v>
      </c>
      <c r="F29" s="3" t="s">
        <v>1485</v>
      </c>
      <c r="G29" s="3" t="s">
        <v>130</v>
      </c>
      <c r="H29" s="2"/>
      <c r="I29" s="2"/>
      <c r="J29" s="2"/>
      <c r="K29" s="3" t="s">
        <v>79</v>
      </c>
      <c r="L29" s="3" t="s">
        <v>80</v>
      </c>
      <c r="M29" s="6">
        <v>0.81319444444444444</v>
      </c>
      <c r="N29" s="3" t="s">
        <v>2423</v>
      </c>
      <c r="O29" s="2"/>
      <c r="P29" s="3" t="s">
        <v>595</v>
      </c>
      <c r="Q29" s="3" t="s">
        <v>83</v>
      </c>
      <c r="R29" s="3" t="s">
        <v>192</v>
      </c>
      <c r="S29" s="3" t="s">
        <v>83</v>
      </c>
      <c r="T29" s="3" t="s">
        <v>179</v>
      </c>
      <c r="U29" s="3" t="s">
        <v>83</v>
      </c>
      <c r="V29" s="3">
        <f>-(0.14 %)</f>
        <v>-1.4000000000000002E-3</v>
      </c>
      <c r="W29" s="3" t="s">
        <v>86</v>
      </c>
      <c r="X29" s="3" t="s">
        <v>2424</v>
      </c>
      <c r="Y29" s="3" t="s">
        <v>2425</v>
      </c>
      <c r="Z29" s="3" t="s">
        <v>192</v>
      </c>
      <c r="AA29" s="3" t="s">
        <v>380</v>
      </c>
      <c r="AB29" s="3" t="s">
        <v>179</v>
      </c>
      <c r="AC29" s="3" t="s">
        <v>529</v>
      </c>
      <c r="AD29" s="3">
        <f>-(1.25 %)</f>
        <v>-1.2500000000000001E-2</v>
      </c>
      <c r="AE29" s="3">
        <f>-(1.24 %)</f>
        <v>-1.24E-2</v>
      </c>
      <c r="AF29" s="3" t="s">
        <v>117</v>
      </c>
      <c r="AG29" s="3" t="s">
        <v>290</v>
      </c>
      <c r="AH29" s="3" t="s">
        <v>118</v>
      </c>
      <c r="AI29" s="3" t="s">
        <v>1256</v>
      </c>
      <c r="AJ29" s="3" t="s">
        <v>824</v>
      </c>
      <c r="AK29" s="3" t="s">
        <v>824</v>
      </c>
      <c r="AL29" s="3" t="s">
        <v>192</v>
      </c>
      <c r="AM29" s="3" t="s">
        <v>192</v>
      </c>
      <c r="AN29" s="3" t="s">
        <v>179</v>
      </c>
      <c r="AO29" s="3" t="s">
        <v>179</v>
      </c>
      <c r="AP29" s="3" t="s">
        <v>86</v>
      </c>
      <c r="AQ29" s="3" t="s">
        <v>86</v>
      </c>
      <c r="AR29" s="3" t="s">
        <v>2206</v>
      </c>
      <c r="AS29" s="3" t="s">
        <v>2206</v>
      </c>
      <c r="AT29" s="3" t="s">
        <v>519</v>
      </c>
      <c r="AU29" s="3" t="s">
        <v>519</v>
      </c>
      <c r="AV29" s="8">
        <v>0.03</v>
      </c>
      <c r="AW29" s="8">
        <v>7.0000000000000007E-2</v>
      </c>
      <c r="AX29" s="8">
        <v>0.14000000000000001</v>
      </c>
      <c r="AY29" s="8">
        <v>0.37</v>
      </c>
      <c r="AZ29" s="2"/>
    </row>
    <row r="30" spans="4:52" x14ac:dyDescent="0.2">
      <c r="D30" s="1" t="s">
        <v>889</v>
      </c>
      <c r="E30" s="3" t="s">
        <v>76</v>
      </c>
      <c r="F30" s="3" t="s">
        <v>890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0.81319444444444444</v>
      </c>
      <c r="N30" s="3" t="s">
        <v>2426</v>
      </c>
      <c r="O30" s="2"/>
      <c r="P30" s="3" t="s">
        <v>1522</v>
      </c>
      <c r="Q30" s="3" t="s">
        <v>83</v>
      </c>
      <c r="R30" s="3" t="s">
        <v>431</v>
      </c>
      <c r="S30" s="3" t="s">
        <v>83</v>
      </c>
      <c r="T30" s="3" t="s">
        <v>133</v>
      </c>
      <c r="U30" s="3" t="s">
        <v>83</v>
      </c>
      <c r="V30" s="3">
        <f>-(0.03 %)</f>
        <v>-2.9999999999999997E-4</v>
      </c>
      <c r="W30" s="3" t="s">
        <v>86</v>
      </c>
      <c r="X30" s="3" t="s">
        <v>2427</v>
      </c>
      <c r="Y30" s="3" t="s">
        <v>83</v>
      </c>
      <c r="Z30" s="3" t="s">
        <v>694</v>
      </c>
      <c r="AA30" s="3" t="s">
        <v>83</v>
      </c>
      <c r="AB30" s="3" t="s">
        <v>133</v>
      </c>
      <c r="AC30" s="3" t="s">
        <v>83</v>
      </c>
      <c r="AD30" s="3" t="s">
        <v>86</v>
      </c>
      <c r="AE30" s="3" t="s">
        <v>86</v>
      </c>
      <c r="AF30" s="3" t="s">
        <v>101</v>
      </c>
      <c r="AG30" s="3" t="s">
        <v>83</v>
      </c>
      <c r="AH30" s="3" t="s">
        <v>155</v>
      </c>
      <c r="AI30" s="3" t="s">
        <v>83</v>
      </c>
      <c r="AJ30" s="3" t="s">
        <v>1581</v>
      </c>
      <c r="AK30" s="3" t="s">
        <v>1581</v>
      </c>
      <c r="AL30" s="3" t="s">
        <v>504</v>
      </c>
      <c r="AM30" s="3" t="s">
        <v>504</v>
      </c>
      <c r="AN30" s="3" t="s">
        <v>186</v>
      </c>
      <c r="AO30" s="3" t="s">
        <v>186</v>
      </c>
      <c r="AP30" s="3" t="s">
        <v>86</v>
      </c>
      <c r="AQ30" s="3" t="s">
        <v>86</v>
      </c>
      <c r="AR30" s="3" t="s">
        <v>2206</v>
      </c>
      <c r="AS30" s="3" t="s">
        <v>2206</v>
      </c>
      <c r="AT30" s="3" t="s">
        <v>83</v>
      </c>
      <c r="AU30" s="3" t="s">
        <v>83</v>
      </c>
      <c r="AV30" s="8">
        <v>0.02</v>
      </c>
      <c r="AW30" s="8">
        <v>0.02</v>
      </c>
      <c r="AX30" s="8">
        <v>0.03</v>
      </c>
      <c r="AY30" s="8">
        <v>0.25</v>
      </c>
      <c r="AZ30" s="2"/>
    </row>
    <row r="31" spans="4:52" x14ac:dyDescent="0.2">
      <c r="D31" s="1" t="s">
        <v>2428</v>
      </c>
      <c r="E31" s="3" t="s">
        <v>76</v>
      </c>
      <c r="F31" s="3" t="s">
        <v>2429</v>
      </c>
      <c r="G31" s="3" t="s">
        <v>130</v>
      </c>
      <c r="H31" s="2"/>
      <c r="I31" s="2"/>
      <c r="J31" s="2"/>
      <c r="K31" s="3" t="s">
        <v>79</v>
      </c>
      <c r="L31" s="3" t="s">
        <v>80</v>
      </c>
      <c r="M31" s="6">
        <v>0.81388888888888899</v>
      </c>
      <c r="N31" s="3" t="s">
        <v>2430</v>
      </c>
      <c r="O31" s="2"/>
      <c r="P31" s="3" t="s">
        <v>720</v>
      </c>
      <c r="Q31" s="3" t="s">
        <v>83</v>
      </c>
      <c r="R31" s="3" t="s">
        <v>504</v>
      </c>
      <c r="S31" s="3" t="s">
        <v>83</v>
      </c>
      <c r="T31" s="3" t="s">
        <v>133</v>
      </c>
      <c r="U31" s="3" t="s">
        <v>83</v>
      </c>
      <c r="V31" s="3" t="s">
        <v>386</v>
      </c>
      <c r="W31" s="3" t="s">
        <v>86</v>
      </c>
      <c r="X31" s="3" t="s">
        <v>1983</v>
      </c>
      <c r="Y31" s="3" t="s">
        <v>83</v>
      </c>
      <c r="Z31" s="3" t="s">
        <v>575</v>
      </c>
      <c r="AA31" s="3" t="s">
        <v>83</v>
      </c>
      <c r="AB31" s="3" t="s">
        <v>186</v>
      </c>
      <c r="AC31" s="3" t="s">
        <v>83</v>
      </c>
      <c r="AD31" s="3" t="s">
        <v>901</v>
      </c>
      <c r="AE31" s="3" t="s">
        <v>86</v>
      </c>
      <c r="AF31" s="3" t="s">
        <v>101</v>
      </c>
      <c r="AG31" s="3" t="s">
        <v>83</v>
      </c>
      <c r="AH31" s="3" t="s">
        <v>155</v>
      </c>
      <c r="AI31" s="3" t="s">
        <v>83</v>
      </c>
      <c r="AJ31" s="3" t="s">
        <v>2031</v>
      </c>
      <c r="AK31" s="3" t="s">
        <v>2031</v>
      </c>
      <c r="AL31" s="3" t="s">
        <v>504</v>
      </c>
      <c r="AM31" s="3" t="s">
        <v>504</v>
      </c>
      <c r="AN31" s="3" t="s">
        <v>186</v>
      </c>
      <c r="AO31" s="3" t="s">
        <v>186</v>
      </c>
      <c r="AP31" s="3" t="s">
        <v>86</v>
      </c>
      <c r="AQ31" s="3" t="s">
        <v>86</v>
      </c>
      <c r="AR31" s="3" t="s">
        <v>2206</v>
      </c>
      <c r="AS31" s="3" t="s">
        <v>2206</v>
      </c>
      <c r="AT31" s="3" t="s">
        <v>83</v>
      </c>
      <c r="AU31" s="3" t="s">
        <v>83</v>
      </c>
      <c r="AV31" s="8">
        <v>0.05</v>
      </c>
      <c r="AW31" s="8">
        <v>0.11</v>
      </c>
      <c r="AX31" s="8">
        <v>0.18</v>
      </c>
      <c r="AY31" s="8">
        <v>0.44</v>
      </c>
      <c r="AZ31" s="2"/>
    </row>
    <row r="32" spans="4:52" x14ac:dyDescent="0.2">
      <c r="D32" s="1" t="s">
        <v>1439</v>
      </c>
      <c r="E32" s="3" t="s">
        <v>76</v>
      </c>
      <c r="F32" s="3" t="s">
        <v>1440</v>
      </c>
      <c r="G32" s="3" t="s">
        <v>89</v>
      </c>
      <c r="H32" s="2"/>
      <c r="I32" s="2"/>
      <c r="J32" s="2"/>
      <c r="K32" s="3" t="s">
        <v>79</v>
      </c>
      <c r="L32" s="3" t="s">
        <v>80</v>
      </c>
      <c r="M32" s="6">
        <v>0.81388888888888899</v>
      </c>
      <c r="N32" s="3" t="s">
        <v>2431</v>
      </c>
      <c r="O32" s="2"/>
      <c r="P32" s="3" t="s">
        <v>1243</v>
      </c>
      <c r="Q32" s="3" t="s">
        <v>83</v>
      </c>
      <c r="R32" s="3" t="s">
        <v>500</v>
      </c>
      <c r="S32" s="3" t="s">
        <v>83</v>
      </c>
      <c r="T32" s="3" t="s">
        <v>186</v>
      </c>
      <c r="U32" s="3" t="s">
        <v>83</v>
      </c>
      <c r="V32" s="3" t="s">
        <v>2432</v>
      </c>
      <c r="W32" s="3" t="s">
        <v>86</v>
      </c>
      <c r="X32" s="3" t="s">
        <v>1549</v>
      </c>
      <c r="Y32" s="3" t="s">
        <v>83</v>
      </c>
      <c r="Z32" s="3" t="s">
        <v>398</v>
      </c>
      <c r="AA32" s="3" t="s">
        <v>83</v>
      </c>
      <c r="AB32" s="3" t="s">
        <v>194</v>
      </c>
      <c r="AC32" s="3" t="s">
        <v>83</v>
      </c>
      <c r="AD32" s="3">
        <f>-(0.19 %)</f>
        <v>-1.9E-3</v>
      </c>
      <c r="AE32" s="3" t="s">
        <v>86</v>
      </c>
      <c r="AF32" s="3" t="s">
        <v>101</v>
      </c>
      <c r="AG32" s="3" t="s">
        <v>83</v>
      </c>
      <c r="AH32" s="3" t="s">
        <v>118</v>
      </c>
      <c r="AI32" s="3" t="s">
        <v>83</v>
      </c>
      <c r="AJ32" s="3" t="s">
        <v>2433</v>
      </c>
      <c r="AK32" s="3" t="s">
        <v>2433</v>
      </c>
      <c r="AL32" s="3" t="s">
        <v>398</v>
      </c>
      <c r="AM32" s="3" t="s">
        <v>398</v>
      </c>
      <c r="AN32" s="3" t="s">
        <v>179</v>
      </c>
      <c r="AO32" s="3" t="s">
        <v>179</v>
      </c>
      <c r="AP32" s="3" t="s">
        <v>86</v>
      </c>
      <c r="AQ32" s="3" t="s">
        <v>86</v>
      </c>
      <c r="AR32" s="3" t="s">
        <v>2206</v>
      </c>
      <c r="AS32" s="3" t="s">
        <v>2206</v>
      </c>
      <c r="AT32" s="3" t="s">
        <v>519</v>
      </c>
      <c r="AU32" s="3" t="s">
        <v>519</v>
      </c>
      <c r="AV32" s="8">
        <v>0.03</v>
      </c>
      <c r="AW32" s="8">
        <v>0.04</v>
      </c>
      <c r="AX32" s="8">
        <v>0.05</v>
      </c>
      <c r="AY32" s="8">
        <v>0.2</v>
      </c>
      <c r="AZ32" s="2"/>
    </row>
    <row r="33" spans="4:52" x14ac:dyDescent="0.2">
      <c r="D33" s="1" t="s">
        <v>1122</v>
      </c>
      <c r="E33" s="3" t="s">
        <v>76</v>
      </c>
      <c r="F33" s="3" t="s">
        <v>1123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0.81458333333333333</v>
      </c>
      <c r="N33" s="3" t="s">
        <v>2434</v>
      </c>
      <c r="O33" s="2"/>
      <c r="P33" s="3" t="s">
        <v>1243</v>
      </c>
      <c r="Q33" s="3" t="s">
        <v>83</v>
      </c>
      <c r="R33" s="3" t="s">
        <v>331</v>
      </c>
      <c r="S33" s="3" t="s">
        <v>83</v>
      </c>
      <c r="T33" s="3" t="s">
        <v>115</v>
      </c>
      <c r="U33" s="3" t="s">
        <v>83</v>
      </c>
      <c r="V33" s="3" t="s">
        <v>2435</v>
      </c>
      <c r="W33" s="3" t="s">
        <v>86</v>
      </c>
      <c r="X33" s="3" t="s">
        <v>451</v>
      </c>
      <c r="Y33" s="3" t="s">
        <v>83</v>
      </c>
      <c r="Z33" s="3" t="s">
        <v>504</v>
      </c>
      <c r="AA33" s="3" t="s">
        <v>83</v>
      </c>
      <c r="AB33" s="3" t="s">
        <v>133</v>
      </c>
      <c r="AC33" s="3" t="s">
        <v>83</v>
      </c>
      <c r="AD33" s="3" t="s">
        <v>2436</v>
      </c>
      <c r="AE33" s="3" t="s">
        <v>86</v>
      </c>
      <c r="AF33" s="3" t="s">
        <v>290</v>
      </c>
      <c r="AG33" s="3" t="s">
        <v>83</v>
      </c>
      <c r="AH33" s="3" t="s">
        <v>118</v>
      </c>
      <c r="AI33" s="3" t="s">
        <v>83</v>
      </c>
      <c r="AJ33" s="3" t="s">
        <v>518</v>
      </c>
      <c r="AK33" s="3" t="s">
        <v>518</v>
      </c>
      <c r="AL33" s="3" t="s">
        <v>575</v>
      </c>
      <c r="AM33" s="3" t="s">
        <v>575</v>
      </c>
      <c r="AN33" s="3" t="s">
        <v>121</v>
      </c>
      <c r="AO33" s="3" t="s">
        <v>121</v>
      </c>
      <c r="AP33" s="3" t="s">
        <v>86</v>
      </c>
      <c r="AQ33" s="3" t="s">
        <v>86</v>
      </c>
      <c r="AR33" s="3" t="s">
        <v>2206</v>
      </c>
      <c r="AS33" s="3" t="s">
        <v>2206</v>
      </c>
      <c r="AT33" s="3" t="s">
        <v>83</v>
      </c>
      <c r="AU33" s="3" t="s">
        <v>83</v>
      </c>
      <c r="AV33" s="8">
        <v>0.05</v>
      </c>
      <c r="AW33" s="8">
        <v>7.0000000000000007E-2</v>
      </c>
      <c r="AX33" s="8">
        <v>0.11</v>
      </c>
      <c r="AY33" s="8">
        <v>0.52</v>
      </c>
      <c r="AZ33" s="2"/>
    </row>
    <row r="34" spans="4:52" x14ac:dyDescent="0.2">
      <c r="D34" s="1" t="s">
        <v>2437</v>
      </c>
      <c r="E34" s="3" t="s">
        <v>76</v>
      </c>
      <c r="F34" s="3" t="s">
        <v>2396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0.81527777777777777</v>
      </c>
      <c r="N34" s="3" t="s">
        <v>2438</v>
      </c>
      <c r="O34" s="2"/>
      <c r="P34" s="3" t="s">
        <v>1692</v>
      </c>
      <c r="Q34" s="3" t="s">
        <v>83</v>
      </c>
      <c r="R34" s="3" t="s">
        <v>288</v>
      </c>
      <c r="S34" s="3" t="s">
        <v>83</v>
      </c>
      <c r="T34" s="3" t="s">
        <v>186</v>
      </c>
      <c r="U34" s="3" t="s">
        <v>83</v>
      </c>
      <c r="V34" s="3">
        <f>-(0.31 %)</f>
        <v>-3.0999999999999999E-3</v>
      </c>
      <c r="W34" s="3" t="s">
        <v>86</v>
      </c>
      <c r="X34" s="3" t="s">
        <v>184</v>
      </c>
      <c r="Y34" s="3" t="s">
        <v>83</v>
      </c>
      <c r="Z34" s="3" t="s">
        <v>500</v>
      </c>
      <c r="AA34" s="3" t="s">
        <v>83</v>
      </c>
      <c r="AB34" s="3" t="s">
        <v>179</v>
      </c>
      <c r="AC34" s="3" t="s">
        <v>83</v>
      </c>
      <c r="AD34" s="3" t="s">
        <v>86</v>
      </c>
      <c r="AE34" s="3" t="s">
        <v>86</v>
      </c>
      <c r="AF34" s="3" t="s">
        <v>101</v>
      </c>
      <c r="AG34" s="3" t="s">
        <v>83</v>
      </c>
      <c r="AH34" s="3" t="s">
        <v>155</v>
      </c>
      <c r="AI34" s="3" t="s">
        <v>83</v>
      </c>
      <c r="AJ34" s="3" t="s">
        <v>147</v>
      </c>
      <c r="AK34" s="3" t="s">
        <v>147</v>
      </c>
      <c r="AL34" s="3" t="s">
        <v>285</v>
      </c>
      <c r="AM34" s="3" t="s">
        <v>285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2206</v>
      </c>
      <c r="AS34" s="3" t="s">
        <v>2206</v>
      </c>
      <c r="AT34" s="3" t="s">
        <v>83</v>
      </c>
      <c r="AU34" s="3" t="s">
        <v>83</v>
      </c>
      <c r="AV34" s="8">
        <v>0.03</v>
      </c>
      <c r="AW34" s="8">
        <v>0.04</v>
      </c>
      <c r="AX34" s="8">
        <v>7.0000000000000007E-2</v>
      </c>
      <c r="AY34" s="8">
        <v>0.36</v>
      </c>
      <c r="AZ34" s="2"/>
    </row>
    <row r="35" spans="4:52" x14ac:dyDescent="0.2">
      <c r="D35" s="1" t="s">
        <v>1414</v>
      </c>
      <c r="E35" s="3" t="s">
        <v>76</v>
      </c>
      <c r="F35" s="3" t="s">
        <v>1123</v>
      </c>
      <c r="G35" s="3" t="s">
        <v>89</v>
      </c>
      <c r="H35" s="2"/>
      <c r="I35" s="2"/>
      <c r="J35" s="2"/>
      <c r="K35" s="3" t="s">
        <v>79</v>
      </c>
      <c r="L35" s="3" t="s">
        <v>80</v>
      </c>
      <c r="M35" s="6">
        <v>0.81527777777777777</v>
      </c>
      <c r="N35" s="3" t="s">
        <v>2439</v>
      </c>
      <c r="O35" s="2"/>
      <c r="P35" s="3" t="s">
        <v>1054</v>
      </c>
      <c r="Q35" s="3" t="s">
        <v>83</v>
      </c>
      <c r="R35" s="3" t="s">
        <v>694</v>
      </c>
      <c r="S35" s="3" t="s">
        <v>83</v>
      </c>
      <c r="T35" s="3" t="s">
        <v>133</v>
      </c>
      <c r="U35" s="3" t="s">
        <v>83</v>
      </c>
      <c r="V35" s="3" t="s">
        <v>2360</v>
      </c>
      <c r="W35" s="3" t="s">
        <v>86</v>
      </c>
      <c r="X35" s="3" t="s">
        <v>1582</v>
      </c>
      <c r="Y35" s="3" t="s">
        <v>83</v>
      </c>
      <c r="Z35" s="3" t="s">
        <v>494</v>
      </c>
      <c r="AA35" s="3" t="s">
        <v>83</v>
      </c>
      <c r="AB35" s="3" t="s">
        <v>133</v>
      </c>
      <c r="AC35" s="3" t="s">
        <v>83</v>
      </c>
      <c r="AD35" s="3">
        <f>-(0.19 %)</f>
        <v>-1.9E-3</v>
      </c>
      <c r="AE35" s="3" t="s">
        <v>86</v>
      </c>
      <c r="AF35" s="3" t="s">
        <v>290</v>
      </c>
      <c r="AG35" s="3" t="s">
        <v>83</v>
      </c>
      <c r="AH35" s="3" t="s">
        <v>432</v>
      </c>
      <c r="AI35" s="3" t="s">
        <v>83</v>
      </c>
      <c r="AJ35" s="3" t="s">
        <v>2440</v>
      </c>
      <c r="AK35" s="3" t="s">
        <v>2440</v>
      </c>
      <c r="AL35" s="3" t="s">
        <v>331</v>
      </c>
      <c r="AM35" s="3" t="s">
        <v>331</v>
      </c>
      <c r="AN35" s="3" t="s">
        <v>133</v>
      </c>
      <c r="AO35" s="3" t="s">
        <v>133</v>
      </c>
      <c r="AP35" s="3" t="s">
        <v>86</v>
      </c>
      <c r="AQ35" s="3" t="s">
        <v>86</v>
      </c>
      <c r="AR35" s="3" t="s">
        <v>2206</v>
      </c>
      <c r="AS35" s="3" t="s">
        <v>2206</v>
      </c>
      <c r="AT35" s="3" t="s">
        <v>83</v>
      </c>
      <c r="AU35" s="3" t="s">
        <v>83</v>
      </c>
      <c r="AV35" s="8">
        <v>0</v>
      </c>
      <c r="AW35" s="8">
        <v>0</v>
      </c>
      <c r="AX35" s="8">
        <v>0.02</v>
      </c>
      <c r="AY35" s="8">
        <v>0.25</v>
      </c>
      <c r="AZ35" s="2"/>
    </row>
    <row r="36" spans="4:52" x14ac:dyDescent="0.2">
      <c r="D36" s="1" t="s">
        <v>1130</v>
      </c>
      <c r="E36" s="3" t="s">
        <v>76</v>
      </c>
      <c r="F36" s="3" t="s">
        <v>1131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0.81527777777777777</v>
      </c>
      <c r="N36" s="3" t="s">
        <v>2441</v>
      </c>
      <c r="O36" s="2"/>
      <c r="P36" s="3" t="s">
        <v>1692</v>
      </c>
      <c r="Q36" s="3" t="s">
        <v>83</v>
      </c>
      <c r="R36" s="3" t="s">
        <v>721</v>
      </c>
      <c r="S36" s="3" t="s">
        <v>83</v>
      </c>
      <c r="T36" s="3" t="s">
        <v>186</v>
      </c>
      <c r="U36" s="3" t="s">
        <v>83</v>
      </c>
      <c r="V36" s="3">
        <f>-(0.2 %)</f>
        <v>-2E-3</v>
      </c>
      <c r="W36" s="3" t="s">
        <v>86</v>
      </c>
      <c r="X36" s="3" t="s">
        <v>184</v>
      </c>
      <c r="Y36" s="3" t="s">
        <v>83</v>
      </c>
      <c r="Z36" s="3" t="s">
        <v>721</v>
      </c>
      <c r="AA36" s="3" t="s">
        <v>83</v>
      </c>
      <c r="AB36" s="3" t="s">
        <v>179</v>
      </c>
      <c r="AC36" s="3" t="s">
        <v>83</v>
      </c>
      <c r="AD36" s="3" t="s">
        <v>579</v>
      </c>
      <c r="AE36" s="3" t="s">
        <v>86</v>
      </c>
      <c r="AF36" s="3" t="s">
        <v>101</v>
      </c>
      <c r="AG36" s="3" t="s">
        <v>83</v>
      </c>
      <c r="AH36" s="3" t="s">
        <v>118</v>
      </c>
      <c r="AI36" s="3" t="s">
        <v>83</v>
      </c>
      <c r="AJ36" s="3" t="s">
        <v>1369</v>
      </c>
      <c r="AK36" s="3" t="s">
        <v>1369</v>
      </c>
      <c r="AL36" s="3" t="s">
        <v>356</v>
      </c>
      <c r="AM36" s="3" t="s">
        <v>356</v>
      </c>
      <c r="AN36" s="3" t="s">
        <v>186</v>
      </c>
      <c r="AO36" s="3" t="s">
        <v>186</v>
      </c>
      <c r="AP36" s="3" t="s">
        <v>86</v>
      </c>
      <c r="AQ36" s="3" t="s">
        <v>86</v>
      </c>
      <c r="AR36" s="3" t="s">
        <v>2206</v>
      </c>
      <c r="AS36" s="3" t="s">
        <v>2206</v>
      </c>
      <c r="AT36" s="3" t="s">
        <v>83</v>
      </c>
      <c r="AU36" s="3" t="s">
        <v>83</v>
      </c>
      <c r="AV36" s="8">
        <v>0.01</v>
      </c>
      <c r="AW36" s="8">
        <v>0.02</v>
      </c>
      <c r="AX36" s="8">
        <v>0.03</v>
      </c>
      <c r="AY36" s="8">
        <v>0.19</v>
      </c>
      <c r="AZ36" s="2"/>
    </row>
    <row r="37" spans="4:52" x14ac:dyDescent="0.2">
      <c r="D37" s="1" t="s">
        <v>2442</v>
      </c>
      <c r="E37" s="3" t="s">
        <v>76</v>
      </c>
      <c r="F37" s="3" t="s">
        <v>2006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0.81666666666666676</v>
      </c>
      <c r="N37" s="3" t="s">
        <v>2443</v>
      </c>
      <c r="O37" s="2"/>
      <c r="P37" s="3" t="s">
        <v>1343</v>
      </c>
      <c r="Q37" s="3" t="s">
        <v>83</v>
      </c>
      <c r="R37" s="3" t="s">
        <v>216</v>
      </c>
      <c r="S37" s="3" t="s">
        <v>83</v>
      </c>
      <c r="T37" s="3" t="s">
        <v>186</v>
      </c>
      <c r="U37" s="3" t="s">
        <v>83</v>
      </c>
      <c r="V37" s="3">
        <f>-(0.17 %)</f>
        <v>-1.7000000000000001E-3</v>
      </c>
      <c r="W37" s="3" t="s">
        <v>86</v>
      </c>
      <c r="X37" s="3" t="s">
        <v>425</v>
      </c>
      <c r="Y37" s="3" t="s">
        <v>83</v>
      </c>
      <c r="Z37" s="3" t="s">
        <v>609</v>
      </c>
      <c r="AA37" s="3" t="s">
        <v>83</v>
      </c>
      <c r="AB37" s="3" t="s">
        <v>186</v>
      </c>
      <c r="AC37" s="3" t="s">
        <v>83</v>
      </c>
      <c r="AD37" s="3" t="s">
        <v>86</v>
      </c>
      <c r="AE37" s="3" t="s">
        <v>86</v>
      </c>
      <c r="AF37" s="3" t="s">
        <v>101</v>
      </c>
      <c r="AG37" s="3" t="s">
        <v>83</v>
      </c>
      <c r="AH37" s="3" t="s">
        <v>155</v>
      </c>
      <c r="AI37" s="3" t="s">
        <v>83</v>
      </c>
      <c r="AJ37" s="3" t="s">
        <v>399</v>
      </c>
      <c r="AK37" s="3" t="s">
        <v>399</v>
      </c>
      <c r="AL37" s="3" t="s">
        <v>498</v>
      </c>
      <c r="AM37" s="3" t="s">
        <v>498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2206</v>
      </c>
      <c r="AS37" s="3" t="s">
        <v>2206</v>
      </c>
      <c r="AT37" s="3" t="s">
        <v>83</v>
      </c>
      <c r="AU37" s="3" t="s">
        <v>83</v>
      </c>
      <c r="AV37" s="8">
        <v>0.01</v>
      </c>
      <c r="AW37" s="8">
        <v>0.01</v>
      </c>
      <c r="AX37" s="8">
        <v>0.02</v>
      </c>
      <c r="AY37" s="8">
        <v>0.38</v>
      </c>
      <c r="AZ37" s="2"/>
    </row>
    <row r="38" spans="4:52" x14ac:dyDescent="0.2">
      <c r="D38" s="1" t="s">
        <v>2444</v>
      </c>
      <c r="E38" s="3" t="s">
        <v>76</v>
      </c>
      <c r="F38" s="3" t="s">
        <v>2445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0.81666666666666676</v>
      </c>
      <c r="N38" s="3" t="s">
        <v>2446</v>
      </c>
      <c r="O38" s="2"/>
      <c r="P38" s="3" t="s">
        <v>1692</v>
      </c>
      <c r="Q38" s="3" t="s">
        <v>83</v>
      </c>
      <c r="R38" s="3" t="s">
        <v>2185</v>
      </c>
      <c r="S38" s="3" t="s">
        <v>83</v>
      </c>
      <c r="T38" s="3" t="s">
        <v>1079</v>
      </c>
      <c r="U38" s="3" t="s">
        <v>83</v>
      </c>
      <c r="V38" s="3" t="s">
        <v>2447</v>
      </c>
      <c r="W38" s="3" t="s">
        <v>86</v>
      </c>
      <c r="X38" s="3" t="s">
        <v>1222</v>
      </c>
      <c r="Y38" s="3" t="s">
        <v>83</v>
      </c>
      <c r="Z38" s="3" t="s">
        <v>1083</v>
      </c>
      <c r="AA38" s="3" t="s">
        <v>83</v>
      </c>
      <c r="AB38" s="3" t="s">
        <v>196</v>
      </c>
      <c r="AC38" s="3" t="s">
        <v>83</v>
      </c>
      <c r="AD38" s="3" t="s">
        <v>2448</v>
      </c>
      <c r="AE38" s="3" t="s">
        <v>86</v>
      </c>
      <c r="AF38" s="3" t="s">
        <v>101</v>
      </c>
      <c r="AG38" s="3" t="s">
        <v>83</v>
      </c>
      <c r="AH38" s="3" t="s">
        <v>118</v>
      </c>
      <c r="AI38" s="3" t="s">
        <v>83</v>
      </c>
      <c r="AJ38" s="3" t="s">
        <v>1692</v>
      </c>
      <c r="AK38" s="3" t="s">
        <v>1692</v>
      </c>
      <c r="AL38" s="3" t="s">
        <v>2449</v>
      </c>
      <c r="AM38" s="3" t="s">
        <v>2449</v>
      </c>
      <c r="AN38" s="3" t="s">
        <v>343</v>
      </c>
      <c r="AO38" s="3" t="s">
        <v>343</v>
      </c>
      <c r="AP38" s="3" t="s">
        <v>86</v>
      </c>
      <c r="AQ38" s="3" t="s">
        <v>86</v>
      </c>
      <c r="AR38" s="3" t="s">
        <v>2206</v>
      </c>
      <c r="AS38" s="3" t="s">
        <v>2206</v>
      </c>
      <c r="AT38" s="3" t="s">
        <v>83</v>
      </c>
      <c r="AU38" s="3" t="s">
        <v>83</v>
      </c>
      <c r="AV38" s="8">
        <v>7.0000000000000007E-2</v>
      </c>
      <c r="AW38" s="8">
        <v>0.12</v>
      </c>
      <c r="AX38" s="8">
        <v>0.18</v>
      </c>
      <c r="AY38" s="8">
        <v>0.42</v>
      </c>
      <c r="AZ38" s="2"/>
    </row>
    <row r="39" spans="4:52" x14ac:dyDescent="0.2">
      <c r="D39" s="1" t="s">
        <v>1077</v>
      </c>
      <c r="E39" s="3" t="s">
        <v>76</v>
      </c>
      <c r="F39" s="3" t="s">
        <v>1595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0.81666666666666676</v>
      </c>
      <c r="N39" s="3" t="s">
        <v>2450</v>
      </c>
      <c r="O39" s="2"/>
      <c r="P39" s="3" t="s">
        <v>1243</v>
      </c>
      <c r="Q39" s="3" t="s">
        <v>83</v>
      </c>
      <c r="R39" s="3" t="s">
        <v>331</v>
      </c>
      <c r="S39" s="3" t="s">
        <v>83</v>
      </c>
      <c r="T39" s="3" t="s">
        <v>133</v>
      </c>
      <c r="U39" s="3" t="s">
        <v>83</v>
      </c>
      <c r="V39" s="3" t="s">
        <v>2451</v>
      </c>
      <c r="W39" s="3" t="s">
        <v>86</v>
      </c>
      <c r="X39" s="3" t="s">
        <v>2452</v>
      </c>
      <c r="Y39" s="3" t="s">
        <v>83</v>
      </c>
      <c r="Z39" s="3" t="s">
        <v>694</v>
      </c>
      <c r="AA39" s="3" t="s">
        <v>83</v>
      </c>
      <c r="AB39" s="3" t="s">
        <v>186</v>
      </c>
      <c r="AC39" s="3" t="s">
        <v>83</v>
      </c>
      <c r="AD39" s="3" t="s">
        <v>1095</v>
      </c>
      <c r="AE39" s="3" t="s">
        <v>86</v>
      </c>
      <c r="AF39" s="3" t="s">
        <v>290</v>
      </c>
      <c r="AG39" s="3" t="s">
        <v>83</v>
      </c>
      <c r="AH39" s="3" t="s">
        <v>155</v>
      </c>
      <c r="AI39" s="3" t="s">
        <v>83</v>
      </c>
      <c r="AJ39" s="3" t="s">
        <v>847</v>
      </c>
      <c r="AK39" s="3" t="s">
        <v>847</v>
      </c>
      <c r="AL39" s="3" t="s">
        <v>331</v>
      </c>
      <c r="AM39" s="3" t="s">
        <v>331</v>
      </c>
      <c r="AN39" s="3" t="s">
        <v>186</v>
      </c>
      <c r="AO39" s="3" t="s">
        <v>186</v>
      </c>
      <c r="AP39" s="3" t="s">
        <v>86</v>
      </c>
      <c r="AQ39" s="3" t="s">
        <v>86</v>
      </c>
      <c r="AR39" s="3" t="s">
        <v>2206</v>
      </c>
      <c r="AS39" s="3" t="s">
        <v>2206</v>
      </c>
      <c r="AT39" s="3" t="s">
        <v>83</v>
      </c>
      <c r="AU39" s="3" t="s">
        <v>83</v>
      </c>
      <c r="AV39" s="8">
        <v>0.05</v>
      </c>
      <c r="AW39" s="8">
        <v>7.0000000000000007E-2</v>
      </c>
      <c r="AX39" s="8">
        <v>0.11</v>
      </c>
      <c r="AY39" s="8">
        <v>0.57999999999999996</v>
      </c>
      <c r="AZ39" s="2"/>
    </row>
    <row r="40" spans="4:52" x14ac:dyDescent="0.2">
      <c r="D40" s="1" t="s">
        <v>2453</v>
      </c>
      <c r="E40" s="3" t="s">
        <v>76</v>
      </c>
      <c r="F40" s="3" t="s">
        <v>88</v>
      </c>
      <c r="G40" s="3" t="s">
        <v>468</v>
      </c>
      <c r="H40" s="2"/>
      <c r="I40" s="2"/>
      <c r="J40" s="2"/>
      <c r="K40" s="3" t="s">
        <v>79</v>
      </c>
      <c r="L40" s="2"/>
      <c r="M40" s="6">
        <v>0.81805555555555554</v>
      </c>
      <c r="N40" s="3" t="s">
        <v>2454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4:52" x14ac:dyDescent="0.2">
      <c r="D41" s="1" t="s">
        <v>1459</v>
      </c>
      <c r="E41" s="3" t="s">
        <v>76</v>
      </c>
      <c r="F41" s="3" t="s">
        <v>1964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0.81805555555555554</v>
      </c>
      <c r="N41" s="3" t="s">
        <v>2455</v>
      </c>
      <c r="O41" s="2"/>
      <c r="P41" s="3" t="s">
        <v>370</v>
      </c>
      <c r="Q41" s="3" t="s">
        <v>83</v>
      </c>
      <c r="R41" s="3" t="s">
        <v>558</v>
      </c>
      <c r="S41" s="3" t="s">
        <v>83</v>
      </c>
      <c r="T41" s="3" t="s">
        <v>133</v>
      </c>
      <c r="U41" s="3" t="s">
        <v>83</v>
      </c>
      <c r="V41" s="3" t="s">
        <v>2456</v>
      </c>
      <c r="W41" s="3" t="s">
        <v>86</v>
      </c>
      <c r="X41" s="3" t="s">
        <v>595</v>
      </c>
      <c r="Y41" s="3" t="s">
        <v>83</v>
      </c>
      <c r="Z41" s="3" t="s">
        <v>440</v>
      </c>
      <c r="AA41" s="3" t="s">
        <v>83</v>
      </c>
      <c r="AB41" s="3" t="s">
        <v>186</v>
      </c>
      <c r="AC41" s="3" t="s">
        <v>83</v>
      </c>
      <c r="AD41" s="3" t="s">
        <v>2457</v>
      </c>
      <c r="AE41" s="3" t="s">
        <v>86</v>
      </c>
      <c r="AF41" s="3" t="s">
        <v>101</v>
      </c>
      <c r="AG41" s="3" t="s">
        <v>83</v>
      </c>
      <c r="AH41" s="3" t="s">
        <v>118</v>
      </c>
      <c r="AI41" s="3" t="s">
        <v>83</v>
      </c>
      <c r="AJ41" s="3" t="s">
        <v>345</v>
      </c>
      <c r="AK41" s="3" t="s">
        <v>345</v>
      </c>
      <c r="AL41" s="3" t="s">
        <v>285</v>
      </c>
      <c r="AM41" s="3" t="s">
        <v>285</v>
      </c>
      <c r="AN41" s="3" t="s">
        <v>178</v>
      </c>
      <c r="AO41" s="3" t="s">
        <v>178</v>
      </c>
      <c r="AP41" s="3" t="s">
        <v>86</v>
      </c>
      <c r="AQ41" s="3" t="s">
        <v>86</v>
      </c>
      <c r="AR41" s="3" t="s">
        <v>2206</v>
      </c>
      <c r="AS41" s="3" t="s">
        <v>2206</v>
      </c>
      <c r="AT41" s="3" t="s">
        <v>519</v>
      </c>
      <c r="AU41" s="3" t="s">
        <v>519</v>
      </c>
      <c r="AV41" s="8">
        <v>0.01</v>
      </c>
      <c r="AW41" s="8">
        <v>0.01</v>
      </c>
      <c r="AX41" s="8">
        <v>0.03</v>
      </c>
      <c r="AY41" s="8">
        <v>0.14000000000000001</v>
      </c>
      <c r="AZ41" s="2"/>
    </row>
    <row r="42" spans="4:52" x14ac:dyDescent="0.2">
      <c r="D42" s="1" t="s">
        <v>1857</v>
      </c>
      <c r="E42" s="3" t="s">
        <v>76</v>
      </c>
      <c r="F42" s="3" t="s">
        <v>1612</v>
      </c>
      <c r="G42" s="3" t="s">
        <v>78</v>
      </c>
      <c r="H42" s="2"/>
      <c r="I42" s="2"/>
      <c r="J42" s="2"/>
      <c r="K42" s="3" t="s">
        <v>79</v>
      </c>
      <c r="L42" s="3" t="s">
        <v>80</v>
      </c>
      <c r="M42" s="6">
        <v>0.81805555555555554</v>
      </c>
      <c r="N42" s="3" t="s">
        <v>2458</v>
      </c>
      <c r="O42" s="2"/>
      <c r="P42" s="3" t="s">
        <v>738</v>
      </c>
      <c r="Q42" s="3" t="s">
        <v>83</v>
      </c>
      <c r="R42" s="3" t="s">
        <v>868</v>
      </c>
      <c r="S42" s="3" t="s">
        <v>83</v>
      </c>
      <c r="T42" s="3" t="s">
        <v>121</v>
      </c>
      <c r="U42" s="3" t="s">
        <v>83</v>
      </c>
      <c r="V42" s="3" t="s">
        <v>2459</v>
      </c>
      <c r="W42" s="3" t="s">
        <v>86</v>
      </c>
      <c r="X42" s="3" t="s">
        <v>425</v>
      </c>
      <c r="Y42" s="3" t="s">
        <v>83</v>
      </c>
      <c r="Z42" s="3" t="s">
        <v>868</v>
      </c>
      <c r="AA42" s="3" t="s">
        <v>83</v>
      </c>
      <c r="AB42" s="3" t="s">
        <v>186</v>
      </c>
      <c r="AC42" s="3" t="s">
        <v>83</v>
      </c>
      <c r="AD42" s="3" t="s">
        <v>2460</v>
      </c>
      <c r="AE42" s="3" t="s">
        <v>86</v>
      </c>
      <c r="AF42" s="3" t="s">
        <v>101</v>
      </c>
      <c r="AG42" s="3" t="s">
        <v>83</v>
      </c>
      <c r="AH42" s="3" t="s">
        <v>155</v>
      </c>
      <c r="AI42" s="3" t="s">
        <v>83</v>
      </c>
      <c r="AJ42" s="3" t="s">
        <v>1829</v>
      </c>
      <c r="AK42" s="3" t="s">
        <v>1829</v>
      </c>
      <c r="AL42" s="3" t="s">
        <v>703</v>
      </c>
      <c r="AM42" s="3" t="s">
        <v>703</v>
      </c>
      <c r="AN42" s="3" t="s">
        <v>121</v>
      </c>
      <c r="AO42" s="3" t="s">
        <v>121</v>
      </c>
      <c r="AP42" s="3" t="s">
        <v>86</v>
      </c>
      <c r="AQ42" s="3" t="s">
        <v>86</v>
      </c>
      <c r="AR42" s="3" t="s">
        <v>2206</v>
      </c>
      <c r="AS42" s="3" t="s">
        <v>2206</v>
      </c>
      <c r="AT42" s="3" t="s">
        <v>519</v>
      </c>
      <c r="AU42" s="3" t="s">
        <v>519</v>
      </c>
      <c r="AV42" s="8">
        <v>0.01</v>
      </c>
      <c r="AW42" s="8">
        <v>0.01</v>
      </c>
      <c r="AX42" s="8">
        <v>0.03</v>
      </c>
      <c r="AY42" s="8">
        <v>0.14000000000000001</v>
      </c>
      <c r="AZ42" s="2"/>
    </row>
    <row r="43" spans="4:52" x14ac:dyDescent="0.2">
      <c r="D43" s="1" t="s">
        <v>2461</v>
      </c>
      <c r="E43" s="3" t="s">
        <v>76</v>
      </c>
      <c r="F43" s="3" t="s">
        <v>2462</v>
      </c>
      <c r="G43" s="3" t="s">
        <v>78</v>
      </c>
      <c r="H43" s="2"/>
      <c r="I43" s="2"/>
      <c r="J43" s="2"/>
      <c r="K43" s="3" t="s">
        <v>79</v>
      </c>
      <c r="L43" s="3" t="s">
        <v>80</v>
      </c>
      <c r="M43" s="6">
        <v>0.81874999999999998</v>
      </c>
      <c r="N43" s="3" t="s">
        <v>2463</v>
      </c>
      <c r="O43" s="2"/>
      <c r="P43" s="3" t="s">
        <v>370</v>
      </c>
      <c r="Q43" s="3" t="s">
        <v>83</v>
      </c>
      <c r="R43" s="3" t="s">
        <v>423</v>
      </c>
      <c r="S43" s="3" t="s">
        <v>83</v>
      </c>
      <c r="T43" s="3" t="s">
        <v>426</v>
      </c>
      <c r="U43" s="3" t="s">
        <v>83</v>
      </c>
      <c r="V43" s="3" t="s">
        <v>2464</v>
      </c>
      <c r="W43" s="3" t="s">
        <v>86</v>
      </c>
      <c r="X43" s="3" t="s">
        <v>103</v>
      </c>
      <c r="Y43" s="3" t="s">
        <v>83</v>
      </c>
      <c r="Z43" s="3" t="s">
        <v>550</v>
      </c>
      <c r="AA43" s="3" t="s">
        <v>83</v>
      </c>
      <c r="AB43" s="3" t="s">
        <v>392</v>
      </c>
      <c r="AC43" s="3" t="s">
        <v>83</v>
      </c>
      <c r="AD43" s="3" t="s">
        <v>86</v>
      </c>
      <c r="AE43" s="3" t="s">
        <v>86</v>
      </c>
      <c r="AF43" s="3" t="s">
        <v>101</v>
      </c>
      <c r="AG43" s="3" t="s">
        <v>83</v>
      </c>
      <c r="AH43" s="3" t="s">
        <v>155</v>
      </c>
      <c r="AI43" s="3" t="s">
        <v>83</v>
      </c>
      <c r="AJ43" s="3" t="s">
        <v>287</v>
      </c>
      <c r="AK43" s="3" t="s">
        <v>287</v>
      </c>
      <c r="AL43" s="3" t="s">
        <v>863</v>
      </c>
      <c r="AM43" s="3" t="s">
        <v>863</v>
      </c>
      <c r="AN43" s="3" t="s">
        <v>132</v>
      </c>
      <c r="AO43" s="3" t="s">
        <v>132</v>
      </c>
      <c r="AP43" s="3" t="s">
        <v>86</v>
      </c>
      <c r="AQ43" s="3" t="s">
        <v>86</v>
      </c>
      <c r="AR43" s="3" t="s">
        <v>2206</v>
      </c>
      <c r="AS43" s="3" t="s">
        <v>2206</v>
      </c>
      <c r="AT43" s="3" t="s">
        <v>519</v>
      </c>
      <c r="AU43" s="3" t="s">
        <v>519</v>
      </c>
      <c r="AV43" s="8">
        <v>0.03</v>
      </c>
      <c r="AW43" s="8">
        <v>0.04</v>
      </c>
      <c r="AX43" s="8">
        <v>0.04</v>
      </c>
      <c r="AY43" s="8">
        <v>0.05</v>
      </c>
      <c r="AZ43" s="2"/>
    </row>
    <row r="44" spans="4:52" x14ac:dyDescent="0.2">
      <c r="D44" s="1" t="s">
        <v>2465</v>
      </c>
      <c r="E44" s="3" t="s">
        <v>76</v>
      </c>
      <c r="F44" s="3" t="s">
        <v>2466</v>
      </c>
      <c r="G44" s="3" t="s">
        <v>78</v>
      </c>
      <c r="H44" s="2"/>
      <c r="I44" s="2"/>
      <c r="J44" s="2"/>
      <c r="K44" s="3" t="s">
        <v>79</v>
      </c>
      <c r="L44" s="3" t="s">
        <v>80</v>
      </c>
      <c r="M44" s="6">
        <v>0.81874999999999998</v>
      </c>
      <c r="N44" s="3" t="s">
        <v>2467</v>
      </c>
      <c r="O44" s="2"/>
      <c r="P44" s="3" t="s">
        <v>738</v>
      </c>
      <c r="Q44" s="3" t="s">
        <v>83</v>
      </c>
      <c r="R44" s="3" t="s">
        <v>125</v>
      </c>
      <c r="S44" s="3" t="s">
        <v>83</v>
      </c>
      <c r="T44" s="3" t="s">
        <v>420</v>
      </c>
      <c r="U44" s="3" t="s">
        <v>83</v>
      </c>
      <c r="V44" s="3" t="s">
        <v>2468</v>
      </c>
      <c r="W44" s="3" t="s">
        <v>86</v>
      </c>
      <c r="X44" s="3" t="s">
        <v>251</v>
      </c>
      <c r="Y44" s="3" t="s">
        <v>83</v>
      </c>
      <c r="Z44" s="3" t="s">
        <v>326</v>
      </c>
      <c r="AA44" s="3" t="s">
        <v>83</v>
      </c>
      <c r="AB44" s="3" t="s">
        <v>144</v>
      </c>
      <c r="AC44" s="3" t="s">
        <v>83</v>
      </c>
      <c r="AD44" s="3" t="s">
        <v>2469</v>
      </c>
      <c r="AE44" s="3" t="s">
        <v>86</v>
      </c>
      <c r="AF44" s="3" t="s">
        <v>101</v>
      </c>
      <c r="AG44" s="3" t="s">
        <v>83</v>
      </c>
      <c r="AH44" s="3" t="s">
        <v>155</v>
      </c>
      <c r="AI44" s="3" t="s">
        <v>83</v>
      </c>
      <c r="AJ44" s="3" t="s">
        <v>322</v>
      </c>
      <c r="AK44" s="3" t="s">
        <v>322</v>
      </c>
      <c r="AL44" s="3" t="s">
        <v>941</v>
      </c>
      <c r="AM44" s="3" t="s">
        <v>941</v>
      </c>
      <c r="AN44" s="3" t="s">
        <v>135</v>
      </c>
      <c r="AO44" s="3" t="s">
        <v>135</v>
      </c>
      <c r="AP44" s="3" t="s">
        <v>86</v>
      </c>
      <c r="AQ44" s="3" t="s">
        <v>86</v>
      </c>
      <c r="AR44" s="3" t="s">
        <v>2206</v>
      </c>
      <c r="AS44" s="3" t="s">
        <v>2206</v>
      </c>
      <c r="AT44" s="3" t="s">
        <v>83</v>
      </c>
      <c r="AU44" s="3" t="s">
        <v>83</v>
      </c>
      <c r="AV44" s="8">
        <v>0.09</v>
      </c>
      <c r="AW44" s="8">
        <v>0.12</v>
      </c>
      <c r="AX44" s="8">
        <v>0.15</v>
      </c>
      <c r="AY44" s="8">
        <v>0.56999999999999995</v>
      </c>
      <c r="AZ44" s="2"/>
    </row>
    <row r="45" spans="4:52" x14ac:dyDescent="0.2">
      <c r="D45" s="1" t="s">
        <v>2081</v>
      </c>
      <c r="E45" s="3" t="s">
        <v>76</v>
      </c>
      <c r="F45" s="3" t="s">
        <v>1524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0.81874999999999998</v>
      </c>
      <c r="N45" s="3" t="s">
        <v>2470</v>
      </c>
      <c r="O45" s="2"/>
      <c r="P45" s="3" t="s">
        <v>1243</v>
      </c>
      <c r="Q45" s="3" t="s">
        <v>83</v>
      </c>
      <c r="R45" s="3" t="s">
        <v>494</v>
      </c>
      <c r="S45" s="3" t="s">
        <v>83</v>
      </c>
      <c r="T45" s="3" t="s">
        <v>133</v>
      </c>
      <c r="U45" s="3" t="s">
        <v>83</v>
      </c>
      <c r="V45" s="3">
        <f>-(0.27 %)</f>
        <v>-2.7000000000000001E-3</v>
      </c>
      <c r="W45" s="3" t="s">
        <v>86</v>
      </c>
      <c r="X45" s="3" t="s">
        <v>632</v>
      </c>
      <c r="Y45" s="3" t="s">
        <v>83</v>
      </c>
      <c r="Z45" s="3" t="s">
        <v>575</v>
      </c>
      <c r="AA45" s="3" t="s">
        <v>83</v>
      </c>
      <c r="AB45" s="3" t="s">
        <v>186</v>
      </c>
      <c r="AC45" s="3" t="s">
        <v>83</v>
      </c>
      <c r="AD45" s="3">
        <f>-(0.05 %)</f>
        <v>-5.0000000000000001E-4</v>
      </c>
      <c r="AE45" s="3" t="s">
        <v>86</v>
      </c>
      <c r="AF45" s="3" t="s">
        <v>290</v>
      </c>
      <c r="AG45" s="3" t="s">
        <v>83</v>
      </c>
      <c r="AH45" s="3" t="s">
        <v>432</v>
      </c>
      <c r="AI45" s="3" t="s">
        <v>83</v>
      </c>
      <c r="AJ45" s="3" t="s">
        <v>689</v>
      </c>
      <c r="AK45" s="3" t="s">
        <v>689</v>
      </c>
      <c r="AL45" s="3" t="s">
        <v>494</v>
      </c>
      <c r="AM45" s="3" t="s">
        <v>494</v>
      </c>
      <c r="AN45" s="3" t="s">
        <v>186</v>
      </c>
      <c r="AO45" s="3" t="s">
        <v>186</v>
      </c>
      <c r="AP45" s="3" t="s">
        <v>86</v>
      </c>
      <c r="AQ45" s="3" t="s">
        <v>86</v>
      </c>
      <c r="AR45" s="3" t="s">
        <v>2206</v>
      </c>
      <c r="AS45" s="3" t="s">
        <v>2206</v>
      </c>
      <c r="AT45" s="3" t="s">
        <v>83</v>
      </c>
      <c r="AU45" s="3" t="s">
        <v>83</v>
      </c>
      <c r="AV45" s="8">
        <v>0.01</v>
      </c>
      <c r="AW45" s="8">
        <v>0.01</v>
      </c>
      <c r="AX45" s="8">
        <v>0.03</v>
      </c>
      <c r="AY45" s="8">
        <v>0.2</v>
      </c>
      <c r="AZ45" s="2"/>
    </row>
    <row r="46" spans="4:52" x14ac:dyDescent="0.2">
      <c r="D46" s="1" t="s">
        <v>805</v>
      </c>
      <c r="E46" s="3" t="s">
        <v>76</v>
      </c>
      <c r="F46" s="3" t="s">
        <v>129</v>
      </c>
      <c r="G46" s="3" t="s">
        <v>89</v>
      </c>
      <c r="H46" s="2"/>
      <c r="I46" s="2"/>
      <c r="J46" s="2"/>
      <c r="K46" s="3" t="s">
        <v>79</v>
      </c>
      <c r="L46" s="3" t="s">
        <v>80</v>
      </c>
      <c r="M46" s="6">
        <v>0.81944444444444453</v>
      </c>
      <c r="N46" s="3" t="s">
        <v>2471</v>
      </c>
      <c r="O46" s="2"/>
      <c r="P46" s="3" t="s">
        <v>1243</v>
      </c>
      <c r="Q46" s="3" t="s">
        <v>83</v>
      </c>
      <c r="R46" s="3" t="s">
        <v>419</v>
      </c>
      <c r="S46" s="3" t="s">
        <v>83</v>
      </c>
      <c r="T46" s="3" t="s">
        <v>525</v>
      </c>
      <c r="U46" s="3" t="s">
        <v>83</v>
      </c>
      <c r="V46" s="3" t="s">
        <v>2472</v>
      </c>
      <c r="W46" s="3" t="s">
        <v>86</v>
      </c>
      <c r="X46" s="3" t="s">
        <v>1666</v>
      </c>
      <c r="Y46" s="3" t="s">
        <v>83</v>
      </c>
      <c r="Z46" s="3" t="s">
        <v>84</v>
      </c>
      <c r="AA46" s="3" t="s">
        <v>83</v>
      </c>
      <c r="AB46" s="3" t="s">
        <v>525</v>
      </c>
      <c r="AC46" s="3" t="s">
        <v>83</v>
      </c>
      <c r="AD46" s="3" t="s">
        <v>2473</v>
      </c>
      <c r="AE46" s="3" t="s">
        <v>86</v>
      </c>
      <c r="AF46" s="3" t="s">
        <v>290</v>
      </c>
      <c r="AG46" s="3" t="s">
        <v>83</v>
      </c>
      <c r="AH46" s="3" t="s">
        <v>155</v>
      </c>
      <c r="AI46" s="3" t="s">
        <v>83</v>
      </c>
      <c r="AJ46" s="3" t="s">
        <v>1336</v>
      </c>
      <c r="AK46" s="3" t="s">
        <v>1336</v>
      </c>
      <c r="AL46" s="3" t="s">
        <v>419</v>
      </c>
      <c r="AM46" s="3" t="s">
        <v>419</v>
      </c>
      <c r="AN46" s="3" t="s">
        <v>138</v>
      </c>
      <c r="AO46" s="3" t="s">
        <v>138</v>
      </c>
      <c r="AP46" s="3" t="s">
        <v>86</v>
      </c>
      <c r="AQ46" s="3" t="s">
        <v>86</v>
      </c>
      <c r="AR46" s="3" t="s">
        <v>2206</v>
      </c>
      <c r="AS46" s="3" t="s">
        <v>2206</v>
      </c>
      <c r="AT46" s="3" t="s">
        <v>83</v>
      </c>
      <c r="AU46" s="3" t="s">
        <v>83</v>
      </c>
      <c r="AV46" s="8">
        <v>0.04</v>
      </c>
      <c r="AW46" s="8">
        <v>0.04</v>
      </c>
      <c r="AX46" s="8">
        <v>0.06</v>
      </c>
      <c r="AY46" s="8">
        <v>0.2</v>
      </c>
      <c r="AZ46" s="2"/>
    </row>
    <row r="47" spans="4:52" x14ac:dyDescent="0.2">
      <c r="D47" s="1" t="s">
        <v>1507</v>
      </c>
      <c r="E47" s="3" t="s">
        <v>76</v>
      </c>
      <c r="F47" s="3" t="s">
        <v>1846</v>
      </c>
      <c r="G47" s="3" t="s">
        <v>89</v>
      </c>
      <c r="H47" s="2"/>
      <c r="I47" s="2"/>
      <c r="J47" s="2"/>
      <c r="K47" s="3" t="s">
        <v>79</v>
      </c>
      <c r="L47" s="3" t="s">
        <v>161</v>
      </c>
      <c r="M47" s="6">
        <v>0.81944444444444453</v>
      </c>
      <c r="N47" s="3" t="s">
        <v>2474</v>
      </c>
      <c r="O47" s="2"/>
      <c r="P47" s="3" t="s">
        <v>595</v>
      </c>
      <c r="Q47" s="3" t="s">
        <v>1163</v>
      </c>
      <c r="R47" s="3" t="s">
        <v>520</v>
      </c>
      <c r="S47" s="3" t="s">
        <v>605</v>
      </c>
      <c r="T47" s="3" t="s">
        <v>347</v>
      </c>
      <c r="U47" s="3" t="s">
        <v>392</v>
      </c>
      <c r="V47" s="3" t="s">
        <v>2475</v>
      </c>
      <c r="W47" s="3" t="s">
        <v>2476</v>
      </c>
      <c r="X47" s="3" t="s">
        <v>879</v>
      </c>
      <c r="Y47" s="3" t="s">
        <v>83</v>
      </c>
      <c r="Z47" s="3" t="s">
        <v>145</v>
      </c>
      <c r="AA47" s="3" t="s">
        <v>83</v>
      </c>
      <c r="AB47" s="3" t="s">
        <v>529</v>
      </c>
      <c r="AC47" s="3" t="s">
        <v>83</v>
      </c>
      <c r="AD47" s="3" t="s">
        <v>2477</v>
      </c>
      <c r="AE47" s="3" t="s">
        <v>86</v>
      </c>
      <c r="AF47" s="3" t="s">
        <v>290</v>
      </c>
      <c r="AG47" s="3" t="s">
        <v>83</v>
      </c>
      <c r="AH47" s="3" t="s">
        <v>155</v>
      </c>
      <c r="AI47" s="3" t="s">
        <v>83</v>
      </c>
      <c r="AJ47" s="3" t="s">
        <v>2478</v>
      </c>
      <c r="AK47" s="3" t="s">
        <v>2478</v>
      </c>
      <c r="AL47" s="3" t="s">
        <v>1035</v>
      </c>
      <c r="AM47" s="3" t="s">
        <v>1035</v>
      </c>
      <c r="AN47" s="3" t="s">
        <v>151</v>
      </c>
      <c r="AO47" s="3" t="s">
        <v>151</v>
      </c>
      <c r="AP47" s="3" t="s">
        <v>86</v>
      </c>
      <c r="AQ47" s="3" t="s">
        <v>86</v>
      </c>
      <c r="AR47" s="3" t="s">
        <v>2206</v>
      </c>
      <c r="AS47" s="3" t="s">
        <v>2206</v>
      </c>
      <c r="AT47" s="3" t="s">
        <v>83</v>
      </c>
      <c r="AU47" s="3" t="s">
        <v>83</v>
      </c>
      <c r="AV47" s="8">
        <v>0.03</v>
      </c>
      <c r="AW47" s="8">
        <v>0.04</v>
      </c>
      <c r="AX47" s="8">
        <v>0.06</v>
      </c>
      <c r="AY47" s="8">
        <v>0.28999999999999998</v>
      </c>
      <c r="AZ47" s="2"/>
    </row>
    <row r="48" spans="4:52" x14ac:dyDescent="0.2">
      <c r="D48" s="1" t="s">
        <v>1503</v>
      </c>
      <c r="E48" s="3" t="s">
        <v>76</v>
      </c>
      <c r="F48" s="3" t="s">
        <v>1504</v>
      </c>
      <c r="G48" s="3" t="s">
        <v>78</v>
      </c>
      <c r="H48" s="2"/>
      <c r="I48" s="2"/>
      <c r="J48" s="2"/>
      <c r="K48" s="3" t="s">
        <v>79</v>
      </c>
      <c r="L48" s="3" t="s">
        <v>80</v>
      </c>
      <c r="M48" s="6">
        <v>0.82013888888888886</v>
      </c>
      <c r="N48" s="3" t="s">
        <v>2479</v>
      </c>
      <c r="O48" s="2"/>
      <c r="P48" s="3" t="s">
        <v>1243</v>
      </c>
      <c r="Q48" s="3" t="s">
        <v>83</v>
      </c>
      <c r="R48" s="3" t="s">
        <v>431</v>
      </c>
      <c r="S48" s="3" t="s">
        <v>83</v>
      </c>
      <c r="T48" s="3" t="s">
        <v>186</v>
      </c>
      <c r="U48" s="3" t="s">
        <v>83</v>
      </c>
      <c r="V48" s="3">
        <f>-(0.07 %)</f>
        <v>-7.000000000000001E-4</v>
      </c>
      <c r="W48" s="3" t="s">
        <v>86</v>
      </c>
      <c r="X48" s="3" t="s">
        <v>1615</v>
      </c>
      <c r="Y48" s="3" t="s">
        <v>83</v>
      </c>
      <c r="Z48" s="3" t="s">
        <v>434</v>
      </c>
      <c r="AA48" s="3" t="s">
        <v>83</v>
      </c>
      <c r="AB48" s="3" t="s">
        <v>186</v>
      </c>
      <c r="AC48" s="3" t="s">
        <v>83</v>
      </c>
      <c r="AD48" s="3" t="s">
        <v>86</v>
      </c>
      <c r="AE48" s="3" t="s">
        <v>86</v>
      </c>
      <c r="AF48" s="3" t="s">
        <v>290</v>
      </c>
      <c r="AG48" s="3" t="s">
        <v>83</v>
      </c>
      <c r="AH48" s="3" t="s">
        <v>155</v>
      </c>
      <c r="AI48" s="3" t="s">
        <v>83</v>
      </c>
      <c r="AJ48" s="3" t="s">
        <v>2480</v>
      </c>
      <c r="AK48" s="3" t="s">
        <v>2480</v>
      </c>
      <c r="AL48" s="3" t="s">
        <v>434</v>
      </c>
      <c r="AM48" s="3" t="s">
        <v>434</v>
      </c>
      <c r="AN48" s="3" t="s">
        <v>186</v>
      </c>
      <c r="AO48" s="3" t="s">
        <v>186</v>
      </c>
      <c r="AP48" s="3" t="s">
        <v>86</v>
      </c>
      <c r="AQ48" s="3" t="s">
        <v>86</v>
      </c>
      <c r="AR48" s="3" t="s">
        <v>2206</v>
      </c>
      <c r="AS48" s="3" t="s">
        <v>2206</v>
      </c>
      <c r="AT48" s="3" t="s">
        <v>83</v>
      </c>
      <c r="AU48" s="3" t="s">
        <v>83</v>
      </c>
      <c r="AV48" s="8">
        <v>0.02</v>
      </c>
      <c r="AW48" s="8">
        <v>0.02</v>
      </c>
      <c r="AX48" s="8">
        <v>0.04</v>
      </c>
      <c r="AY48" s="8">
        <v>0.21</v>
      </c>
      <c r="AZ48" s="2"/>
    </row>
    <row r="49" spans="4:52" x14ac:dyDescent="0.2">
      <c r="D49" s="1" t="s">
        <v>587</v>
      </c>
      <c r="E49" s="3" t="s">
        <v>76</v>
      </c>
      <c r="F49" s="3" t="s">
        <v>588</v>
      </c>
      <c r="G49" s="3" t="s">
        <v>130</v>
      </c>
      <c r="H49" s="2"/>
      <c r="I49" s="2"/>
      <c r="J49" s="2"/>
      <c r="K49" s="3" t="s">
        <v>79</v>
      </c>
      <c r="L49" s="3" t="s">
        <v>80</v>
      </c>
      <c r="M49" s="6">
        <v>0.82013888888888886</v>
      </c>
      <c r="N49" s="3" t="s">
        <v>2481</v>
      </c>
      <c r="O49" s="2"/>
      <c r="P49" s="3" t="s">
        <v>370</v>
      </c>
      <c r="Q49" s="3" t="s">
        <v>83</v>
      </c>
      <c r="R49" s="3" t="s">
        <v>2449</v>
      </c>
      <c r="S49" s="3" t="s">
        <v>83</v>
      </c>
      <c r="T49" s="3" t="s">
        <v>132</v>
      </c>
      <c r="U49" s="3" t="s">
        <v>83</v>
      </c>
      <c r="V49" s="3" t="s">
        <v>86</v>
      </c>
      <c r="W49" s="3" t="s">
        <v>86</v>
      </c>
      <c r="X49" s="3" t="s">
        <v>1522</v>
      </c>
      <c r="Y49" s="3" t="s">
        <v>83</v>
      </c>
      <c r="Z49" s="3" t="s">
        <v>1115</v>
      </c>
      <c r="AA49" s="3" t="s">
        <v>83</v>
      </c>
      <c r="AB49" s="3" t="s">
        <v>392</v>
      </c>
      <c r="AC49" s="3" t="s">
        <v>83</v>
      </c>
      <c r="AD49" s="3" t="s">
        <v>86</v>
      </c>
      <c r="AE49" s="3" t="s">
        <v>86</v>
      </c>
      <c r="AF49" s="3" t="s">
        <v>101</v>
      </c>
      <c r="AG49" s="3" t="s">
        <v>83</v>
      </c>
      <c r="AH49" s="3" t="s">
        <v>155</v>
      </c>
      <c r="AI49" s="3" t="s">
        <v>83</v>
      </c>
      <c r="AJ49" s="3" t="s">
        <v>345</v>
      </c>
      <c r="AK49" s="3" t="s">
        <v>345</v>
      </c>
      <c r="AL49" s="3" t="s">
        <v>2269</v>
      </c>
      <c r="AM49" s="3" t="s">
        <v>2269</v>
      </c>
      <c r="AN49" s="3" t="s">
        <v>1026</v>
      </c>
      <c r="AO49" s="3" t="s">
        <v>1026</v>
      </c>
      <c r="AP49" s="3" t="s">
        <v>86</v>
      </c>
      <c r="AQ49" s="3" t="s">
        <v>86</v>
      </c>
      <c r="AR49" s="3" t="s">
        <v>2206</v>
      </c>
      <c r="AS49" s="3" t="s">
        <v>2206</v>
      </c>
      <c r="AT49" s="3" t="s">
        <v>83</v>
      </c>
      <c r="AU49" s="3" t="s">
        <v>83</v>
      </c>
      <c r="AV49" s="8">
        <v>0.01</v>
      </c>
      <c r="AW49" s="8">
        <v>0.02</v>
      </c>
      <c r="AX49" s="8">
        <v>0.05</v>
      </c>
      <c r="AY49" s="8">
        <v>0.41</v>
      </c>
      <c r="AZ49" s="2"/>
    </row>
    <row r="50" spans="4:52" x14ac:dyDescent="0.2">
      <c r="D50" s="1" t="s">
        <v>1464</v>
      </c>
      <c r="E50" s="3" t="s">
        <v>76</v>
      </c>
      <c r="F50" s="3" t="s">
        <v>1465</v>
      </c>
      <c r="G50" s="3" t="s">
        <v>89</v>
      </c>
      <c r="H50" s="2"/>
      <c r="I50" s="2"/>
      <c r="J50" s="2"/>
      <c r="K50" s="3" t="s">
        <v>79</v>
      </c>
      <c r="L50" s="3" t="s">
        <v>80</v>
      </c>
      <c r="M50" s="6">
        <v>0.8222222222222223</v>
      </c>
      <c r="N50" s="3" t="s">
        <v>2482</v>
      </c>
      <c r="O50" s="2"/>
      <c r="P50" s="3" t="s">
        <v>1106</v>
      </c>
      <c r="Q50" s="3" t="s">
        <v>397</v>
      </c>
      <c r="R50" s="3" t="s">
        <v>605</v>
      </c>
      <c r="S50" s="3" t="s">
        <v>1035</v>
      </c>
      <c r="T50" s="3" t="s">
        <v>179</v>
      </c>
      <c r="U50" s="3" t="s">
        <v>115</v>
      </c>
      <c r="V50" s="3">
        <f>-(0.02 %)</f>
        <v>-2.0000000000000001E-4</v>
      </c>
      <c r="W50" s="3" t="s">
        <v>2483</v>
      </c>
      <c r="X50" s="3" t="s">
        <v>2484</v>
      </c>
      <c r="Y50" s="3" t="s">
        <v>2485</v>
      </c>
      <c r="Z50" s="3" t="s">
        <v>145</v>
      </c>
      <c r="AA50" s="3" t="s">
        <v>520</v>
      </c>
      <c r="AB50" s="3" t="s">
        <v>179</v>
      </c>
      <c r="AC50" s="3" t="s">
        <v>392</v>
      </c>
      <c r="AD50" s="3">
        <f>-(0.02 %)</f>
        <v>-2.0000000000000001E-4</v>
      </c>
      <c r="AE50" s="3" t="s">
        <v>2486</v>
      </c>
      <c r="AF50" s="3" t="s">
        <v>101</v>
      </c>
      <c r="AG50" s="3" t="s">
        <v>290</v>
      </c>
      <c r="AH50" s="3" t="s">
        <v>155</v>
      </c>
      <c r="AI50" s="3" t="s">
        <v>393</v>
      </c>
      <c r="AJ50" s="3" t="s">
        <v>933</v>
      </c>
      <c r="AK50" s="3" t="s">
        <v>933</v>
      </c>
      <c r="AL50" s="3" t="s">
        <v>617</v>
      </c>
      <c r="AM50" s="3" t="s">
        <v>617</v>
      </c>
      <c r="AN50" s="3" t="s">
        <v>179</v>
      </c>
      <c r="AO50" s="3" t="s">
        <v>179</v>
      </c>
      <c r="AP50" s="3" t="s">
        <v>86</v>
      </c>
      <c r="AQ50" s="3" t="s">
        <v>86</v>
      </c>
      <c r="AR50" s="3" t="s">
        <v>2206</v>
      </c>
      <c r="AS50" s="3" t="s">
        <v>2206</v>
      </c>
      <c r="AT50" s="3" t="s">
        <v>83</v>
      </c>
      <c r="AU50" s="3" t="s">
        <v>83</v>
      </c>
      <c r="AV50" s="8">
        <v>0</v>
      </c>
      <c r="AW50" s="8">
        <v>0</v>
      </c>
      <c r="AX50" s="8">
        <v>0.02</v>
      </c>
      <c r="AY50" s="8">
        <v>0.11</v>
      </c>
      <c r="AZ50" s="2"/>
    </row>
    <row r="51" spans="4:52" x14ac:dyDescent="0.2">
      <c r="D51" s="4" t="s">
        <v>2487</v>
      </c>
      <c r="E51" s="3" t="s">
        <v>76</v>
      </c>
      <c r="F51" s="3" t="s">
        <v>2488</v>
      </c>
      <c r="G51" s="3" t="s">
        <v>89</v>
      </c>
      <c r="H51" s="2"/>
      <c r="I51" s="2"/>
      <c r="J51" s="2"/>
      <c r="K51" s="3" t="s">
        <v>79</v>
      </c>
      <c r="L51" s="3" t="s">
        <v>80</v>
      </c>
      <c r="M51" s="6">
        <v>0.82361111111111107</v>
      </c>
      <c r="N51" s="4" t="s">
        <v>2489</v>
      </c>
      <c r="O51" s="2"/>
      <c r="P51" s="3" t="s">
        <v>534</v>
      </c>
      <c r="Q51" s="3" t="s">
        <v>83</v>
      </c>
      <c r="R51" s="3" t="s">
        <v>1556</v>
      </c>
      <c r="S51" s="3" t="s">
        <v>83</v>
      </c>
      <c r="T51" s="3" t="s">
        <v>331</v>
      </c>
      <c r="U51" s="3" t="s">
        <v>83</v>
      </c>
      <c r="V51" s="3" t="s">
        <v>2490</v>
      </c>
      <c r="W51" s="3" t="s">
        <v>86</v>
      </c>
      <c r="X51" s="3" t="s">
        <v>184</v>
      </c>
      <c r="Y51" s="3" t="s">
        <v>83</v>
      </c>
      <c r="Z51" s="3" t="s">
        <v>460</v>
      </c>
      <c r="AA51" s="3" t="s">
        <v>83</v>
      </c>
      <c r="AB51" s="3" t="s">
        <v>85</v>
      </c>
      <c r="AC51" s="3" t="s">
        <v>83</v>
      </c>
      <c r="AD51" s="3" t="s">
        <v>334</v>
      </c>
      <c r="AE51" s="3" t="s">
        <v>86</v>
      </c>
      <c r="AF51" s="3" t="s">
        <v>101</v>
      </c>
      <c r="AG51" s="3" t="s">
        <v>83</v>
      </c>
      <c r="AH51" s="3" t="s">
        <v>155</v>
      </c>
      <c r="AI51" s="3" t="s">
        <v>83</v>
      </c>
      <c r="AJ51" s="3" t="s">
        <v>2491</v>
      </c>
      <c r="AK51" s="3" t="s">
        <v>2491</v>
      </c>
      <c r="AL51" s="3" t="s">
        <v>647</v>
      </c>
      <c r="AM51" s="3" t="s">
        <v>647</v>
      </c>
      <c r="AN51" s="3" t="s">
        <v>353</v>
      </c>
      <c r="AO51" s="3" t="s">
        <v>353</v>
      </c>
      <c r="AP51" s="3" t="s">
        <v>86</v>
      </c>
      <c r="AQ51" s="3" t="s">
        <v>86</v>
      </c>
      <c r="AR51" s="3" t="s">
        <v>2206</v>
      </c>
      <c r="AS51" s="3" t="s">
        <v>2206</v>
      </c>
      <c r="AT51" s="3" t="s">
        <v>83</v>
      </c>
      <c r="AU51" s="3" t="s">
        <v>83</v>
      </c>
      <c r="AV51" s="8">
        <v>0.02</v>
      </c>
      <c r="AW51" s="8">
        <v>0.03</v>
      </c>
      <c r="AX51" s="8">
        <v>0.05</v>
      </c>
      <c r="AY51" s="8">
        <v>0.15</v>
      </c>
      <c r="AZ51" s="2"/>
    </row>
    <row r="52" spans="4:52" x14ac:dyDescent="0.2">
      <c r="D52" s="1" t="s">
        <v>1663</v>
      </c>
      <c r="E52" s="3" t="s">
        <v>76</v>
      </c>
      <c r="F52" s="3" t="s">
        <v>1661</v>
      </c>
      <c r="G52" s="3" t="s">
        <v>468</v>
      </c>
      <c r="H52" s="2"/>
      <c r="I52" s="2"/>
      <c r="J52" s="2"/>
      <c r="K52" s="3" t="s">
        <v>1033</v>
      </c>
      <c r="L52" s="3" t="s">
        <v>161</v>
      </c>
      <c r="M52" s="6">
        <v>0.82430555555555562</v>
      </c>
      <c r="N52" s="3" t="s">
        <v>2492</v>
      </c>
      <c r="O52" s="2"/>
      <c r="P52" s="3" t="s">
        <v>83</v>
      </c>
      <c r="Q52" s="3" t="s">
        <v>83</v>
      </c>
      <c r="R52" s="3" t="s">
        <v>83</v>
      </c>
      <c r="S52" s="3" t="s">
        <v>83</v>
      </c>
      <c r="T52" s="3" t="s">
        <v>83</v>
      </c>
      <c r="U52" s="3" t="s">
        <v>83</v>
      </c>
      <c r="V52" s="3" t="s">
        <v>86</v>
      </c>
      <c r="W52" s="3" t="s">
        <v>86</v>
      </c>
      <c r="X52" s="3" t="s">
        <v>1345</v>
      </c>
      <c r="Y52" s="3" t="s">
        <v>83</v>
      </c>
      <c r="Z52" s="3" t="s">
        <v>121</v>
      </c>
      <c r="AA52" s="3" t="s">
        <v>83</v>
      </c>
      <c r="AB52" s="3" t="s">
        <v>186</v>
      </c>
      <c r="AC52" s="3" t="s">
        <v>83</v>
      </c>
      <c r="AD52" s="3" t="s">
        <v>86</v>
      </c>
      <c r="AE52" s="3" t="s">
        <v>86</v>
      </c>
      <c r="AF52" s="3" t="s">
        <v>83</v>
      </c>
      <c r="AG52" s="3" t="s">
        <v>83</v>
      </c>
      <c r="AH52" s="3" t="s">
        <v>83</v>
      </c>
      <c r="AI52" s="3" t="s">
        <v>83</v>
      </c>
      <c r="AJ52" s="3" t="s">
        <v>1498</v>
      </c>
      <c r="AK52" s="3" t="s">
        <v>1498</v>
      </c>
      <c r="AL52" s="3" t="s">
        <v>121</v>
      </c>
      <c r="AM52" s="3" t="s">
        <v>121</v>
      </c>
      <c r="AN52" s="3" t="s">
        <v>186</v>
      </c>
      <c r="AO52" s="3" t="s">
        <v>186</v>
      </c>
      <c r="AP52" s="3" t="s">
        <v>86</v>
      </c>
      <c r="AQ52" s="3" t="s">
        <v>86</v>
      </c>
      <c r="AR52" s="3" t="s">
        <v>83</v>
      </c>
      <c r="AS52" s="3" t="s">
        <v>83</v>
      </c>
      <c r="AT52" s="3" t="s">
        <v>83</v>
      </c>
      <c r="AU52" s="3" t="s">
        <v>83</v>
      </c>
      <c r="AV52" s="8">
        <v>0</v>
      </c>
      <c r="AW52" s="8">
        <v>0</v>
      </c>
      <c r="AX52" s="8">
        <v>0</v>
      </c>
      <c r="AY52" s="8">
        <v>0</v>
      </c>
      <c r="AZ52" s="2"/>
    </row>
    <row r="53" spans="4:52" x14ac:dyDescent="0.2">
      <c r="D53" s="1" t="s">
        <v>1312</v>
      </c>
      <c r="E53" s="3" t="s">
        <v>76</v>
      </c>
      <c r="F53" s="3" t="s">
        <v>1661</v>
      </c>
      <c r="G53" s="3" t="s">
        <v>89</v>
      </c>
      <c r="H53" s="2"/>
      <c r="I53" s="2"/>
      <c r="J53" s="2"/>
      <c r="K53" s="3" t="s">
        <v>79</v>
      </c>
      <c r="L53" s="3" t="s">
        <v>80</v>
      </c>
      <c r="M53" s="6">
        <v>0.82500000000000007</v>
      </c>
      <c r="N53" s="3" t="s">
        <v>2493</v>
      </c>
      <c r="O53" s="2"/>
      <c r="P53" s="3" t="s">
        <v>195</v>
      </c>
      <c r="Q53" s="3" t="s">
        <v>83</v>
      </c>
      <c r="R53" s="3" t="s">
        <v>605</v>
      </c>
      <c r="S53" s="3" t="s">
        <v>83</v>
      </c>
      <c r="T53" s="3" t="s">
        <v>121</v>
      </c>
      <c r="U53" s="3" t="s">
        <v>83</v>
      </c>
      <c r="V53" s="3" t="s">
        <v>2494</v>
      </c>
      <c r="W53" s="3" t="s">
        <v>86</v>
      </c>
      <c r="X53" s="3" t="s">
        <v>1190</v>
      </c>
      <c r="Y53" s="3" t="s">
        <v>83</v>
      </c>
      <c r="Z53" s="3" t="s">
        <v>605</v>
      </c>
      <c r="AA53" s="3" t="s">
        <v>83</v>
      </c>
      <c r="AB53" s="3" t="s">
        <v>121</v>
      </c>
      <c r="AC53" s="3" t="s">
        <v>83</v>
      </c>
      <c r="AD53" s="3" t="s">
        <v>2495</v>
      </c>
      <c r="AE53" s="3" t="s">
        <v>86</v>
      </c>
      <c r="AF53" s="3" t="s">
        <v>290</v>
      </c>
      <c r="AG53" s="3" t="s">
        <v>83</v>
      </c>
      <c r="AH53" s="3" t="s">
        <v>432</v>
      </c>
      <c r="AI53" s="3" t="s">
        <v>83</v>
      </c>
      <c r="AJ53" s="3" t="s">
        <v>2496</v>
      </c>
      <c r="AK53" s="3" t="s">
        <v>2496</v>
      </c>
      <c r="AL53" s="3" t="s">
        <v>747</v>
      </c>
      <c r="AM53" s="3" t="s">
        <v>747</v>
      </c>
      <c r="AN53" s="3" t="s">
        <v>121</v>
      </c>
      <c r="AO53" s="3" t="s">
        <v>121</v>
      </c>
      <c r="AP53" s="3" t="s">
        <v>86</v>
      </c>
      <c r="AQ53" s="3" t="s">
        <v>86</v>
      </c>
      <c r="AR53" s="3" t="s">
        <v>2206</v>
      </c>
      <c r="AS53" s="3" t="s">
        <v>2206</v>
      </c>
      <c r="AT53" s="3" t="s">
        <v>519</v>
      </c>
      <c r="AU53" s="3" t="s">
        <v>519</v>
      </c>
      <c r="AV53" s="8">
        <v>0.01</v>
      </c>
      <c r="AW53" s="8">
        <v>0.01</v>
      </c>
      <c r="AX53" s="8">
        <v>0.02</v>
      </c>
      <c r="AY53" s="8">
        <v>0.26</v>
      </c>
      <c r="AZ53" s="2"/>
    </row>
    <row r="54" spans="4:52" x14ac:dyDescent="0.2">
      <c r="D54" s="1" t="s">
        <v>2214</v>
      </c>
      <c r="E54" s="3" t="s">
        <v>76</v>
      </c>
      <c r="F54" s="3" t="s">
        <v>1293</v>
      </c>
      <c r="G54" s="3" t="s">
        <v>89</v>
      </c>
      <c r="H54" s="2"/>
      <c r="I54" s="2"/>
      <c r="J54" s="2"/>
      <c r="K54" s="3" t="s">
        <v>79</v>
      </c>
      <c r="L54" s="3" t="s">
        <v>80</v>
      </c>
      <c r="M54" s="6">
        <v>0.82638888888888884</v>
      </c>
      <c r="N54" s="3" t="s">
        <v>2497</v>
      </c>
      <c r="O54" s="2"/>
      <c r="P54" s="3" t="s">
        <v>82</v>
      </c>
      <c r="Q54" s="3" t="s">
        <v>83</v>
      </c>
      <c r="R54" s="3" t="s">
        <v>388</v>
      </c>
      <c r="S54" s="3" t="s">
        <v>83</v>
      </c>
      <c r="T54" s="3" t="s">
        <v>186</v>
      </c>
      <c r="U54" s="3" t="s">
        <v>83</v>
      </c>
      <c r="V54" s="3">
        <f>-(0.73 %)</f>
        <v>-7.3000000000000001E-3</v>
      </c>
      <c r="W54" s="3" t="s">
        <v>86</v>
      </c>
      <c r="X54" s="3" t="s">
        <v>987</v>
      </c>
      <c r="Y54" s="3" t="s">
        <v>2498</v>
      </c>
      <c r="Z54" s="3" t="s">
        <v>192</v>
      </c>
      <c r="AA54" s="3" t="s">
        <v>380</v>
      </c>
      <c r="AB54" s="3" t="s">
        <v>186</v>
      </c>
      <c r="AC54" s="3" t="s">
        <v>158</v>
      </c>
      <c r="AD54" s="3" t="s">
        <v>86</v>
      </c>
      <c r="AE54" s="3" t="s">
        <v>2499</v>
      </c>
      <c r="AF54" s="3" t="s">
        <v>117</v>
      </c>
      <c r="AG54" s="3" t="s">
        <v>154</v>
      </c>
      <c r="AH54" s="3" t="s">
        <v>155</v>
      </c>
      <c r="AI54" s="3" t="s">
        <v>2500</v>
      </c>
      <c r="AJ54" s="3" t="s">
        <v>2501</v>
      </c>
      <c r="AK54" s="3" t="s">
        <v>2501</v>
      </c>
      <c r="AL54" s="3" t="s">
        <v>192</v>
      </c>
      <c r="AM54" s="3" t="s">
        <v>192</v>
      </c>
      <c r="AN54" s="3" t="s">
        <v>186</v>
      </c>
      <c r="AO54" s="3" t="s">
        <v>186</v>
      </c>
      <c r="AP54" s="3" t="s">
        <v>86</v>
      </c>
      <c r="AQ54" s="3" t="s">
        <v>86</v>
      </c>
      <c r="AR54" s="3" t="s">
        <v>2206</v>
      </c>
      <c r="AS54" s="3" t="s">
        <v>2206</v>
      </c>
      <c r="AT54" s="3" t="s">
        <v>519</v>
      </c>
      <c r="AU54" s="3" t="s">
        <v>519</v>
      </c>
      <c r="AV54" s="8">
        <v>0.11</v>
      </c>
      <c r="AW54" s="8">
        <v>0.13</v>
      </c>
      <c r="AX54" s="8">
        <v>0.16</v>
      </c>
      <c r="AY54" s="8">
        <v>0.37</v>
      </c>
      <c r="AZ54" s="2"/>
    </row>
    <row r="55" spans="4:52" x14ac:dyDescent="0.2">
      <c r="D55" s="1" t="s">
        <v>2502</v>
      </c>
      <c r="E55" s="3" t="s">
        <v>76</v>
      </c>
      <c r="F55" s="3" t="s">
        <v>2503</v>
      </c>
      <c r="G55" s="3" t="s">
        <v>130</v>
      </c>
      <c r="H55" s="2"/>
      <c r="I55" s="2"/>
      <c r="J55" s="2"/>
      <c r="K55" s="3" t="s">
        <v>79</v>
      </c>
      <c r="L55" s="3" t="s">
        <v>80</v>
      </c>
      <c r="M55" s="6">
        <v>0.83194444444444438</v>
      </c>
      <c r="N55" s="3" t="s">
        <v>2504</v>
      </c>
      <c r="O55" s="2"/>
      <c r="P55" s="3" t="s">
        <v>671</v>
      </c>
      <c r="Q55" s="3" t="s">
        <v>83</v>
      </c>
      <c r="R55" s="3" t="s">
        <v>494</v>
      </c>
      <c r="S55" s="3" t="s">
        <v>83</v>
      </c>
      <c r="T55" s="3" t="s">
        <v>133</v>
      </c>
      <c r="U55" s="3" t="s">
        <v>83</v>
      </c>
      <c r="V55" s="3">
        <f>-(0.13 %)</f>
        <v>-1.2999999999999999E-3</v>
      </c>
      <c r="W55" s="3" t="s">
        <v>86</v>
      </c>
      <c r="X55" s="3" t="s">
        <v>2505</v>
      </c>
      <c r="Y55" s="3" t="s">
        <v>83</v>
      </c>
      <c r="Z55" s="3" t="s">
        <v>356</v>
      </c>
      <c r="AA55" s="3" t="s">
        <v>83</v>
      </c>
      <c r="AB55" s="3" t="s">
        <v>179</v>
      </c>
      <c r="AC55" s="3" t="s">
        <v>83</v>
      </c>
      <c r="AD55" s="3" t="s">
        <v>2506</v>
      </c>
      <c r="AE55" s="3" t="s">
        <v>86</v>
      </c>
      <c r="AF55" s="3" t="s">
        <v>290</v>
      </c>
      <c r="AG55" s="3" t="s">
        <v>83</v>
      </c>
      <c r="AH55" s="3" t="s">
        <v>155</v>
      </c>
      <c r="AI55" s="3" t="s">
        <v>83</v>
      </c>
      <c r="AJ55" s="3" t="s">
        <v>1230</v>
      </c>
      <c r="AK55" s="3" t="s">
        <v>1230</v>
      </c>
      <c r="AL55" s="3" t="s">
        <v>494</v>
      </c>
      <c r="AM55" s="3" t="s">
        <v>494</v>
      </c>
      <c r="AN55" s="3" t="s">
        <v>133</v>
      </c>
      <c r="AO55" s="3" t="s">
        <v>133</v>
      </c>
      <c r="AP55" s="3" t="s">
        <v>86</v>
      </c>
      <c r="AQ55" s="3" t="s">
        <v>86</v>
      </c>
      <c r="AR55" s="3" t="s">
        <v>2206</v>
      </c>
      <c r="AS55" s="3" t="s">
        <v>2206</v>
      </c>
      <c r="AT55" s="3" t="s">
        <v>83</v>
      </c>
      <c r="AU55" s="3" t="s">
        <v>83</v>
      </c>
      <c r="AV55" s="8">
        <v>0</v>
      </c>
      <c r="AW55" s="8">
        <v>0</v>
      </c>
      <c r="AX55" s="8">
        <v>0.01</v>
      </c>
      <c r="AY55" s="8">
        <v>0.21</v>
      </c>
      <c r="AZ55" s="2"/>
    </row>
    <row r="56" spans="4:52" x14ac:dyDescent="0.2">
      <c r="D56" s="1" t="s">
        <v>1673</v>
      </c>
      <c r="E56" s="3" t="s">
        <v>76</v>
      </c>
      <c r="F56" s="3" t="s">
        <v>1674</v>
      </c>
      <c r="G56" s="3" t="s">
        <v>89</v>
      </c>
      <c r="H56" s="2"/>
      <c r="I56" s="2"/>
      <c r="J56" s="2"/>
      <c r="K56" s="3" t="s">
        <v>79</v>
      </c>
      <c r="L56" s="3" t="s">
        <v>80</v>
      </c>
      <c r="M56" s="6">
        <v>0.83263888888888893</v>
      </c>
      <c r="N56" s="3" t="s">
        <v>2507</v>
      </c>
      <c r="O56" s="2"/>
      <c r="P56" s="3" t="s">
        <v>1424</v>
      </c>
      <c r="Q56" s="3" t="s">
        <v>83</v>
      </c>
      <c r="R56" s="3" t="s">
        <v>609</v>
      </c>
      <c r="S56" s="3" t="s">
        <v>83</v>
      </c>
      <c r="T56" s="3" t="s">
        <v>112</v>
      </c>
      <c r="U56" s="3" t="s">
        <v>83</v>
      </c>
      <c r="V56" s="3">
        <f>-(0.05 %)</f>
        <v>-5.0000000000000001E-4</v>
      </c>
      <c r="W56" s="3" t="s">
        <v>86</v>
      </c>
      <c r="X56" s="3" t="s">
        <v>492</v>
      </c>
      <c r="Y56" s="3" t="s">
        <v>83</v>
      </c>
      <c r="Z56" s="3" t="s">
        <v>441</v>
      </c>
      <c r="AA56" s="3" t="s">
        <v>83</v>
      </c>
      <c r="AB56" s="3" t="s">
        <v>121</v>
      </c>
      <c r="AC56" s="3" t="s">
        <v>83</v>
      </c>
      <c r="AD56" s="3" t="s">
        <v>86</v>
      </c>
      <c r="AE56" s="3" t="s">
        <v>86</v>
      </c>
      <c r="AF56" s="3" t="s">
        <v>101</v>
      </c>
      <c r="AG56" s="3" t="s">
        <v>83</v>
      </c>
      <c r="AH56" s="3" t="s">
        <v>155</v>
      </c>
      <c r="AI56" s="3" t="s">
        <v>83</v>
      </c>
      <c r="AJ56" s="3" t="s">
        <v>949</v>
      </c>
      <c r="AK56" s="3" t="s">
        <v>949</v>
      </c>
      <c r="AL56" s="3" t="s">
        <v>85</v>
      </c>
      <c r="AM56" s="3" t="s">
        <v>85</v>
      </c>
      <c r="AN56" s="3" t="s">
        <v>133</v>
      </c>
      <c r="AO56" s="3" t="s">
        <v>133</v>
      </c>
      <c r="AP56" s="3" t="s">
        <v>86</v>
      </c>
      <c r="AQ56" s="3" t="s">
        <v>86</v>
      </c>
      <c r="AR56" s="3" t="s">
        <v>2206</v>
      </c>
      <c r="AS56" s="3" t="s">
        <v>2206</v>
      </c>
      <c r="AT56" s="3" t="s">
        <v>83</v>
      </c>
      <c r="AU56" s="3" t="s">
        <v>83</v>
      </c>
      <c r="AV56" s="8">
        <v>0.03</v>
      </c>
      <c r="AW56" s="8">
        <v>0.03</v>
      </c>
      <c r="AX56" s="8">
        <v>0.05</v>
      </c>
      <c r="AY56" s="8">
        <v>0.16</v>
      </c>
      <c r="AZ56" s="2"/>
    </row>
    <row r="57" spans="4:52" x14ac:dyDescent="0.2">
      <c r="D57" s="1" t="s">
        <v>2508</v>
      </c>
      <c r="E57" s="3" t="s">
        <v>76</v>
      </c>
      <c r="F57" s="3" t="s">
        <v>552</v>
      </c>
      <c r="G57" s="3" t="s">
        <v>89</v>
      </c>
      <c r="H57" s="2"/>
      <c r="I57" s="2"/>
      <c r="J57" s="2"/>
      <c r="K57" s="3" t="s">
        <v>79</v>
      </c>
      <c r="L57" s="3" t="s">
        <v>80</v>
      </c>
      <c r="M57" s="6">
        <v>0.83333333333333337</v>
      </c>
      <c r="N57" s="3" t="s">
        <v>2509</v>
      </c>
      <c r="O57" s="2"/>
      <c r="P57" s="3" t="s">
        <v>1394</v>
      </c>
      <c r="Q57" s="3" t="s">
        <v>83</v>
      </c>
      <c r="R57" s="3" t="s">
        <v>244</v>
      </c>
      <c r="S57" s="3" t="s">
        <v>83</v>
      </c>
      <c r="T57" s="3" t="s">
        <v>186</v>
      </c>
      <c r="U57" s="3" t="s">
        <v>83</v>
      </c>
      <c r="V57" s="3">
        <f>-(0.16 %)</f>
        <v>-1.6000000000000001E-3</v>
      </c>
      <c r="W57" s="3" t="s">
        <v>86</v>
      </c>
      <c r="X57" s="3" t="s">
        <v>492</v>
      </c>
      <c r="Y57" s="3" t="s">
        <v>83</v>
      </c>
      <c r="Z57" s="3" t="s">
        <v>193</v>
      </c>
      <c r="AA57" s="3" t="s">
        <v>83</v>
      </c>
      <c r="AB57" s="3" t="s">
        <v>179</v>
      </c>
      <c r="AC57" s="3" t="s">
        <v>83</v>
      </c>
      <c r="AD57" s="3">
        <f>-(0.11 %)</f>
        <v>-1.1000000000000001E-3</v>
      </c>
      <c r="AE57" s="3" t="s">
        <v>86</v>
      </c>
      <c r="AF57" s="3" t="s">
        <v>290</v>
      </c>
      <c r="AG57" s="3" t="s">
        <v>83</v>
      </c>
      <c r="AH57" s="3" t="s">
        <v>118</v>
      </c>
      <c r="AI57" s="3" t="s">
        <v>83</v>
      </c>
      <c r="AJ57" s="3" t="s">
        <v>279</v>
      </c>
      <c r="AK57" s="3" t="s">
        <v>279</v>
      </c>
      <c r="AL57" s="3" t="s">
        <v>460</v>
      </c>
      <c r="AM57" s="3" t="s">
        <v>460</v>
      </c>
      <c r="AN57" s="3" t="s">
        <v>186</v>
      </c>
      <c r="AO57" s="3" t="s">
        <v>186</v>
      </c>
      <c r="AP57" s="3" t="s">
        <v>86</v>
      </c>
      <c r="AQ57" s="3" t="s">
        <v>86</v>
      </c>
      <c r="AR57" s="3" t="s">
        <v>2206</v>
      </c>
      <c r="AS57" s="3" t="s">
        <v>2206</v>
      </c>
      <c r="AT57" s="3" t="s">
        <v>83</v>
      </c>
      <c r="AU57" s="3" t="s">
        <v>83</v>
      </c>
      <c r="AV57" s="8">
        <v>0.01</v>
      </c>
      <c r="AW57" s="8">
        <v>0.01</v>
      </c>
      <c r="AX57" s="8">
        <v>0.02</v>
      </c>
      <c r="AY57" s="8">
        <v>0.15</v>
      </c>
      <c r="AZ57" s="2"/>
    </row>
    <row r="58" spans="4:52" x14ac:dyDescent="0.2">
      <c r="D58" s="1" t="s">
        <v>435</v>
      </c>
      <c r="E58" s="3" t="s">
        <v>76</v>
      </c>
      <c r="F58" s="3" t="s">
        <v>436</v>
      </c>
      <c r="G58" s="3" t="s">
        <v>130</v>
      </c>
      <c r="H58" s="2"/>
      <c r="I58" s="2"/>
      <c r="J58" s="2"/>
      <c r="K58" s="3" t="s">
        <v>79</v>
      </c>
      <c r="L58" s="3" t="s">
        <v>80</v>
      </c>
      <c r="M58" s="6">
        <v>0.83472222222222225</v>
      </c>
      <c r="N58" s="3" t="s">
        <v>2510</v>
      </c>
      <c r="O58" s="2"/>
      <c r="P58" s="3" t="s">
        <v>720</v>
      </c>
      <c r="Q58" s="3" t="s">
        <v>1502</v>
      </c>
      <c r="R58" s="3" t="s">
        <v>343</v>
      </c>
      <c r="S58" s="3" t="s">
        <v>339</v>
      </c>
      <c r="T58" s="3" t="s">
        <v>186</v>
      </c>
      <c r="U58" s="3" t="s">
        <v>112</v>
      </c>
      <c r="V58" s="3" t="s">
        <v>2511</v>
      </c>
      <c r="W58" s="3" t="s">
        <v>1657</v>
      </c>
      <c r="X58" s="3" t="s">
        <v>2512</v>
      </c>
      <c r="Y58" s="3" t="s">
        <v>2513</v>
      </c>
      <c r="Z58" s="3" t="s">
        <v>280</v>
      </c>
      <c r="AA58" s="3" t="s">
        <v>269</v>
      </c>
      <c r="AB58" s="3" t="s">
        <v>186</v>
      </c>
      <c r="AC58" s="3" t="s">
        <v>529</v>
      </c>
      <c r="AD58" s="3">
        <f>-(0.46 %)</f>
        <v>-4.5999999999999999E-3</v>
      </c>
      <c r="AE58" s="3">
        <f>-(5.88 %)</f>
        <v>-5.8799999999999998E-2</v>
      </c>
      <c r="AF58" s="3" t="s">
        <v>290</v>
      </c>
      <c r="AG58" s="3" t="s">
        <v>290</v>
      </c>
      <c r="AH58" s="3" t="s">
        <v>118</v>
      </c>
      <c r="AI58" s="3" t="s">
        <v>2021</v>
      </c>
      <c r="AJ58" s="3" t="s">
        <v>190</v>
      </c>
      <c r="AK58" s="3" t="s">
        <v>190</v>
      </c>
      <c r="AL58" s="3" t="s">
        <v>280</v>
      </c>
      <c r="AM58" s="3" t="s">
        <v>280</v>
      </c>
      <c r="AN58" s="3" t="s">
        <v>186</v>
      </c>
      <c r="AO58" s="3" t="s">
        <v>186</v>
      </c>
      <c r="AP58" s="3" t="s">
        <v>86</v>
      </c>
      <c r="AQ58" s="3" t="s">
        <v>86</v>
      </c>
      <c r="AR58" s="3" t="s">
        <v>2206</v>
      </c>
      <c r="AS58" s="3" t="s">
        <v>2206</v>
      </c>
      <c r="AT58" s="3" t="s">
        <v>83</v>
      </c>
      <c r="AU58" s="3" t="s">
        <v>83</v>
      </c>
      <c r="AV58" s="8">
        <v>0.06</v>
      </c>
      <c r="AW58" s="8">
        <v>0.1</v>
      </c>
      <c r="AX58" s="8">
        <v>0.15</v>
      </c>
      <c r="AY58" s="8">
        <v>0.68</v>
      </c>
      <c r="AZ58" s="2"/>
    </row>
    <row r="59" spans="4:52" x14ac:dyDescent="0.2">
      <c r="D59" s="1" t="s">
        <v>2516</v>
      </c>
      <c r="E59" s="3" t="s">
        <v>76</v>
      </c>
      <c r="F59" s="3" t="s">
        <v>2517</v>
      </c>
      <c r="G59" s="3" t="s">
        <v>89</v>
      </c>
      <c r="H59" s="2"/>
      <c r="I59" s="2"/>
      <c r="J59" s="2"/>
      <c r="K59" s="3" t="s">
        <v>79</v>
      </c>
      <c r="L59" s="3" t="s">
        <v>80</v>
      </c>
      <c r="M59" s="6">
        <v>0.84236111111111101</v>
      </c>
      <c r="N59" s="3" t="s">
        <v>2518</v>
      </c>
      <c r="O59" s="2"/>
      <c r="P59" s="3" t="s">
        <v>690</v>
      </c>
      <c r="Q59" s="3" t="s">
        <v>83</v>
      </c>
      <c r="R59" s="3" t="s">
        <v>423</v>
      </c>
      <c r="S59" s="3" t="s">
        <v>83</v>
      </c>
      <c r="T59" s="3" t="s">
        <v>149</v>
      </c>
      <c r="U59" s="3" t="s">
        <v>83</v>
      </c>
      <c r="V59" s="3" t="s">
        <v>2519</v>
      </c>
      <c r="W59" s="3" t="s">
        <v>86</v>
      </c>
      <c r="X59" s="3" t="s">
        <v>1359</v>
      </c>
      <c r="Y59" s="3" t="s">
        <v>83</v>
      </c>
      <c r="Z59" s="3" t="s">
        <v>863</v>
      </c>
      <c r="AA59" s="3" t="s">
        <v>83</v>
      </c>
      <c r="AB59" s="3" t="s">
        <v>434</v>
      </c>
      <c r="AC59" s="3" t="s">
        <v>83</v>
      </c>
      <c r="AD59" s="3" t="s">
        <v>2520</v>
      </c>
      <c r="AE59" s="3" t="s">
        <v>86</v>
      </c>
      <c r="AF59" s="3" t="s">
        <v>117</v>
      </c>
      <c r="AG59" s="3" t="s">
        <v>83</v>
      </c>
      <c r="AH59" s="3" t="s">
        <v>118</v>
      </c>
      <c r="AI59" s="3" t="s">
        <v>83</v>
      </c>
      <c r="AJ59" s="3" t="s">
        <v>408</v>
      </c>
      <c r="AK59" s="3" t="s">
        <v>408</v>
      </c>
      <c r="AL59" s="3" t="s">
        <v>305</v>
      </c>
      <c r="AM59" s="3" t="s">
        <v>305</v>
      </c>
      <c r="AN59" s="3" t="s">
        <v>185</v>
      </c>
      <c r="AO59" s="3" t="s">
        <v>185</v>
      </c>
      <c r="AP59" s="3" t="s">
        <v>86</v>
      </c>
      <c r="AQ59" s="3" t="s">
        <v>86</v>
      </c>
      <c r="AR59" s="3" t="s">
        <v>2206</v>
      </c>
      <c r="AS59" s="3" t="s">
        <v>2206</v>
      </c>
      <c r="AT59" s="3" t="s">
        <v>83</v>
      </c>
      <c r="AU59" s="3" t="s">
        <v>83</v>
      </c>
      <c r="AV59" s="8">
        <v>0.05</v>
      </c>
      <c r="AW59" s="8">
        <v>7.0000000000000007E-2</v>
      </c>
      <c r="AX59" s="8">
        <v>0.1</v>
      </c>
      <c r="AY59" s="8">
        <v>0.69</v>
      </c>
      <c r="AZ59" s="2"/>
    </row>
    <row r="60" spans="4:52" x14ac:dyDescent="0.2">
      <c r="D60" s="1" t="s">
        <v>409</v>
      </c>
      <c r="E60" s="3" t="s">
        <v>76</v>
      </c>
      <c r="F60" s="3" t="s">
        <v>410</v>
      </c>
      <c r="G60" s="3" t="s">
        <v>89</v>
      </c>
      <c r="H60" s="2"/>
      <c r="I60" s="2"/>
      <c r="J60" s="2"/>
      <c r="K60" s="3" t="s">
        <v>79</v>
      </c>
      <c r="L60" s="3" t="s">
        <v>80</v>
      </c>
      <c r="M60" s="6">
        <v>0.84583333333333333</v>
      </c>
      <c r="N60" s="3" t="s">
        <v>2521</v>
      </c>
      <c r="O60" s="2"/>
      <c r="P60" s="3" t="s">
        <v>1498</v>
      </c>
      <c r="Q60" s="3" t="s">
        <v>1163</v>
      </c>
      <c r="R60" s="3" t="s">
        <v>498</v>
      </c>
      <c r="S60" s="3" t="s">
        <v>721</v>
      </c>
      <c r="T60" s="3" t="s">
        <v>186</v>
      </c>
      <c r="U60" s="3" t="s">
        <v>121</v>
      </c>
      <c r="V60" s="3">
        <f>-(0.13 %)</f>
        <v>-1.2999999999999999E-3</v>
      </c>
      <c r="W60" s="3">
        <f>-(0.4 %)</f>
        <v>-4.0000000000000001E-3</v>
      </c>
      <c r="X60" s="3" t="s">
        <v>2522</v>
      </c>
      <c r="Y60" s="3" t="s">
        <v>83</v>
      </c>
      <c r="Z60" s="3" t="s">
        <v>498</v>
      </c>
      <c r="AA60" s="3" t="s">
        <v>83</v>
      </c>
      <c r="AB60" s="3" t="s">
        <v>179</v>
      </c>
      <c r="AC60" s="3" t="s">
        <v>83</v>
      </c>
      <c r="AD60" s="3" t="s">
        <v>86</v>
      </c>
      <c r="AE60" s="3" t="s">
        <v>86</v>
      </c>
      <c r="AF60" s="3" t="s">
        <v>290</v>
      </c>
      <c r="AG60" s="3" t="s">
        <v>83</v>
      </c>
      <c r="AH60" s="3" t="s">
        <v>393</v>
      </c>
      <c r="AI60" s="3" t="s">
        <v>83</v>
      </c>
      <c r="AJ60" s="3" t="s">
        <v>191</v>
      </c>
      <c r="AK60" s="3" t="s">
        <v>191</v>
      </c>
      <c r="AL60" s="3" t="s">
        <v>353</v>
      </c>
      <c r="AM60" s="3" t="s">
        <v>353</v>
      </c>
      <c r="AN60" s="3" t="s">
        <v>179</v>
      </c>
      <c r="AO60" s="3" t="s">
        <v>179</v>
      </c>
      <c r="AP60" s="3" t="s">
        <v>86</v>
      </c>
      <c r="AQ60" s="3" t="s">
        <v>86</v>
      </c>
      <c r="AR60" s="3" t="s">
        <v>2206</v>
      </c>
      <c r="AS60" s="3" t="s">
        <v>2206</v>
      </c>
      <c r="AT60" s="3" t="s">
        <v>83</v>
      </c>
      <c r="AU60" s="3" t="s">
        <v>83</v>
      </c>
      <c r="AV60" s="8">
        <v>0.02</v>
      </c>
      <c r="AW60" s="8">
        <v>0.02</v>
      </c>
      <c r="AX60" s="8">
        <v>0.04</v>
      </c>
      <c r="AY60" s="8">
        <v>0.2</v>
      </c>
      <c r="AZ60" s="2"/>
    </row>
    <row r="61" spans="4:52" x14ac:dyDescent="0.2">
      <c r="D61" s="1" t="s">
        <v>2523</v>
      </c>
      <c r="E61" s="3" t="s">
        <v>76</v>
      </c>
      <c r="F61" s="3" t="s">
        <v>88</v>
      </c>
      <c r="G61" s="3" t="s">
        <v>468</v>
      </c>
      <c r="H61" s="2"/>
      <c r="I61" s="2"/>
      <c r="J61" s="2"/>
      <c r="K61" s="3" t="s">
        <v>79</v>
      </c>
      <c r="L61" s="2"/>
      <c r="M61" s="6">
        <v>0.84930555555555554</v>
      </c>
      <c r="N61" s="3" t="s">
        <v>2524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4:52" x14ac:dyDescent="0.2">
      <c r="D62" s="1" t="s">
        <v>1869</v>
      </c>
      <c r="E62" s="3" t="s">
        <v>76</v>
      </c>
      <c r="F62" s="3" t="s">
        <v>2525</v>
      </c>
      <c r="G62" s="3" t="s">
        <v>89</v>
      </c>
      <c r="H62" s="2"/>
      <c r="I62" s="2"/>
      <c r="J62" s="2"/>
      <c r="K62" s="3" t="s">
        <v>79</v>
      </c>
      <c r="L62" s="3" t="s">
        <v>80</v>
      </c>
      <c r="M62" s="6">
        <v>0.85416666666666663</v>
      </c>
      <c r="N62" s="3" t="s">
        <v>2526</v>
      </c>
      <c r="O62" s="2"/>
      <c r="P62" s="3" t="s">
        <v>1599</v>
      </c>
      <c r="Q62" s="3" t="s">
        <v>83</v>
      </c>
      <c r="R62" s="3" t="s">
        <v>111</v>
      </c>
      <c r="S62" s="3" t="s">
        <v>83</v>
      </c>
      <c r="T62" s="3" t="s">
        <v>121</v>
      </c>
      <c r="U62" s="3" t="s">
        <v>83</v>
      </c>
      <c r="V62" s="3" t="s">
        <v>86</v>
      </c>
      <c r="W62" s="3" t="s">
        <v>86</v>
      </c>
      <c r="X62" s="3" t="s">
        <v>797</v>
      </c>
      <c r="Y62" s="3" t="s">
        <v>83</v>
      </c>
      <c r="Z62" s="3" t="s">
        <v>166</v>
      </c>
      <c r="AA62" s="3" t="s">
        <v>83</v>
      </c>
      <c r="AB62" s="3" t="s">
        <v>186</v>
      </c>
      <c r="AC62" s="3" t="s">
        <v>83</v>
      </c>
      <c r="AD62" s="3" t="s">
        <v>86</v>
      </c>
      <c r="AE62" s="3" t="s">
        <v>86</v>
      </c>
      <c r="AF62" s="3" t="s">
        <v>101</v>
      </c>
      <c r="AG62" s="3" t="s">
        <v>83</v>
      </c>
      <c r="AH62" s="3" t="s">
        <v>335</v>
      </c>
      <c r="AI62" s="3" t="s">
        <v>83</v>
      </c>
      <c r="AJ62" s="3" t="s">
        <v>294</v>
      </c>
      <c r="AK62" s="3" t="s">
        <v>294</v>
      </c>
      <c r="AL62" s="3" t="s">
        <v>111</v>
      </c>
      <c r="AM62" s="3" t="s">
        <v>111</v>
      </c>
      <c r="AN62" s="3" t="s">
        <v>186</v>
      </c>
      <c r="AO62" s="3" t="s">
        <v>186</v>
      </c>
      <c r="AP62" s="3" t="s">
        <v>86</v>
      </c>
      <c r="AQ62" s="3" t="s">
        <v>86</v>
      </c>
      <c r="AR62" s="3" t="s">
        <v>2206</v>
      </c>
      <c r="AS62" s="3" t="s">
        <v>2206</v>
      </c>
      <c r="AT62" s="3" t="s">
        <v>83</v>
      </c>
      <c r="AU62" s="3" t="s">
        <v>83</v>
      </c>
      <c r="AV62" s="8">
        <v>0.05</v>
      </c>
      <c r="AW62" s="8">
        <v>0.08</v>
      </c>
      <c r="AX62" s="8">
        <v>0.15</v>
      </c>
      <c r="AY62" s="8">
        <v>0.84</v>
      </c>
      <c r="AZ62" s="2"/>
    </row>
    <row r="63" spans="4:52" x14ac:dyDescent="0.2">
      <c r="D63" s="1" t="s">
        <v>1380</v>
      </c>
      <c r="E63" s="3" t="s">
        <v>76</v>
      </c>
      <c r="F63" s="3" t="s">
        <v>845</v>
      </c>
      <c r="G63" s="3" t="s">
        <v>89</v>
      </c>
      <c r="H63" s="2"/>
      <c r="I63" s="2"/>
      <c r="J63" s="2"/>
      <c r="K63" s="3" t="s">
        <v>79</v>
      </c>
      <c r="L63" s="3" t="s">
        <v>80</v>
      </c>
      <c r="M63" s="6">
        <v>0.8666666666666667</v>
      </c>
      <c r="N63" s="3" t="s">
        <v>2527</v>
      </c>
      <c r="O63" s="2"/>
      <c r="P63" s="3" t="s">
        <v>1394</v>
      </c>
      <c r="Q63" s="3" t="s">
        <v>83</v>
      </c>
      <c r="R63" s="3" t="s">
        <v>1259</v>
      </c>
      <c r="S63" s="3" t="s">
        <v>83</v>
      </c>
      <c r="T63" s="3" t="s">
        <v>121</v>
      </c>
      <c r="U63" s="3" t="s">
        <v>83</v>
      </c>
      <c r="V63" s="3" t="s">
        <v>2528</v>
      </c>
      <c r="W63" s="3" t="s">
        <v>86</v>
      </c>
      <c r="X63" s="3" t="s">
        <v>1969</v>
      </c>
      <c r="Y63" s="3" t="s">
        <v>83</v>
      </c>
      <c r="Z63" s="3" t="s">
        <v>857</v>
      </c>
      <c r="AA63" s="3" t="s">
        <v>83</v>
      </c>
      <c r="AB63" s="3" t="s">
        <v>121</v>
      </c>
      <c r="AC63" s="3" t="s">
        <v>83</v>
      </c>
      <c r="AD63" s="3" t="s">
        <v>2529</v>
      </c>
      <c r="AE63" s="3" t="s">
        <v>86</v>
      </c>
      <c r="AF63" s="3" t="s">
        <v>101</v>
      </c>
      <c r="AG63" s="3" t="s">
        <v>83</v>
      </c>
      <c r="AH63" s="3" t="s">
        <v>155</v>
      </c>
      <c r="AI63" s="3" t="s">
        <v>83</v>
      </c>
      <c r="AJ63" s="3" t="s">
        <v>83</v>
      </c>
      <c r="AK63" s="3" t="s">
        <v>83</v>
      </c>
      <c r="AL63" s="3" t="s">
        <v>83</v>
      </c>
      <c r="AM63" s="3" t="s">
        <v>83</v>
      </c>
      <c r="AN63" s="3" t="s">
        <v>83</v>
      </c>
      <c r="AO63" s="3" t="s">
        <v>83</v>
      </c>
      <c r="AP63" s="3" t="s">
        <v>86</v>
      </c>
      <c r="AQ63" s="3" t="s">
        <v>86</v>
      </c>
      <c r="AR63" s="3" t="s">
        <v>83</v>
      </c>
      <c r="AS63" s="3" t="s">
        <v>83</v>
      </c>
      <c r="AT63" s="3" t="s">
        <v>83</v>
      </c>
      <c r="AU63" s="3" t="s">
        <v>83</v>
      </c>
      <c r="AV63" s="8">
        <v>0</v>
      </c>
      <c r="AW63" s="8">
        <v>0</v>
      </c>
      <c r="AX63" s="8">
        <v>0.02</v>
      </c>
      <c r="AY63" s="8">
        <v>0.14000000000000001</v>
      </c>
      <c r="AZ63" s="2"/>
    </row>
  </sheetData>
  <mergeCells count="1">
    <mergeCell ref="A3:B3"/>
  </mergeCells>
  <conditionalFormatting sqref="D1:D1048576">
    <cfRule type="duplicateValues" dxfId="17" priority="1"/>
  </conditionalFormatting>
  <hyperlinks>
    <hyperlink ref="F2" r:id="rId1" display="mailto:nicole@genorthix.com" xr:uid="{ABA5DCCC-B71B-0B4F-AC91-861162DB76B3}"/>
    <hyperlink ref="D8" r:id="rId2" display="mailto:long12short4@gmail.com" xr:uid="{5CAF1A94-5E71-C74D-80E9-B0D87194B29E}"/>
    <hyperlink ref="N8" r:id="rId3" display="mailto:long12short4@gmail.com" xr:uid="{368B0B84-F5F0-F54A-8666-6EDAAF8C69BA}"/>
    <hyperlink ref="D51" r:id="rId4" display="mailto:roses4him@hotmail.com" xr:uid="{C874C5F1-6723-0043-A0C8-075F0E7A95BF}"/>
    <hyperlink ref="N51" r:id="rId5" display="mailto:roses4him@hotmail.com" xr:uid="{9F789412-C118-5D45-B396-B8F5135A6DB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2716-A4D5-A440-B0B6-C61C33CD8662}">
  <dimension ref="A1:AZ45"/>
  <sheetViews>
    <sheetView workbookViewId="0">
      <selection activeCell="A3" sqref="A3:B5"/>
    </sheetView>
  </sheetViews>
  <sheetFormatPr baseColWidth="10" defaultRowHeight="16" x14ac:dyDescent="0.2"/>
  <cols>
    <col min="4" max="4" width="24.33203125" bestFit="1" customWidth="1"/>
    <col min="5" max="5" width="32.1640625" bestFit="1" customWidth="1"/>
    <col min="6" max="6" width="19.6640625" bestFit="1" customWidth="1"/>
    <col min="7" max="7" width="11.5" bestFit="1" customWidth="1"/>
    <col min="8" max="8" width="33.1640625" bestFit="1" customWidth="1"/>
    <col min="9" max="9" width="27" bestFit="1" customWidth="1"/>
    <col min="10" max="10" width="11.33203125" bestFit="1" customWidth="1"/>
    <col min="11" max="11" width="30" bestFit="1" customWidth="1"/>
    <col min="12" max="12" width="14" bestFit="1" customWidth="1"/>
    <col min="13" max="13" width="15.1640625" bestFit="1" customWidth="1"/>
    <col min="14" max="14" width="76.33203125" bestFit="1" customWidth="1"/>
    <col min="15" max="15" width="13.6640625" bestFit="1" customWidth="1"/>
    <col min="16" max="16" width="19.5" bestFit="1" customWidth="1"/>
    <col min="17" max="17" width="18.5" bestFit="1" customWidth="1"/>
    <col min="18" max="18" width="20.6640625" bestFit="1" customWidth="1"/>
    <col min="19" max="19" width="19.6640625" bestFit="1" customWidth="1"/>
    <col min="20" max="20" width="18.33203125" bestFit="1" customWidth="1"/>
    <col min="21" max="21" width="17.33203125" bestFit="1" customWidth="1"/>
  </cols>
  <sheetData>
    <row r="1" spans="1:52" x14ac:dyDescent="0.2"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D2" s="1" t="s">
        <v>19</v>
      </c>
      <c r="E2" s="3" t="s">
        <v>20</v>
      </c>
      <c r="F2" s="4" t="s">
        <v>22</v>
      </c>
      <c r="G2" s="3" t="s">
        <v>23</v>
      </c>
      <c r="H2" s="3" t="s">
        <v>24</v>
      </c>
      <c r="I2" s="5">
        <v>44314.734722222223</v>
      </c>
      <c r="J2" s="6">
        <v>0.9277777777777777</v>
      </c>
      <c r="K2" s="7">
        <v>0.19315972222222222</v>
      </c>
      <c r="L2" s="3">
        <v>65</v>
      </c>
      <c r="M2" s="3" t="s">
        <v>2532</v>
      </c>
      <c r="N2" s="3" t="s">
        <v>26</v>
      </c>
      <c r="O2" s="3" t="b">
        <v>1</v>
      </c>
      <c r="P2" s="3" t="b">
        <v>0</v>
      </c>
      <c r="Q2" s="3" t="b">
        <v>1</v>
      </c>
      <c r="R2" s="3" t="b">
        <v>1</v>
      </c>
      <c r="S2" s="3" t="b">
        <v>1</v>
      </c>
      <c r="T2" s="3" t="b">
        <v>0</v>
      </c>
      <c r="U2" s="3" t="b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" t="s">
        <v>2661</v>
      </c>
      <c r="B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t="s">
        <v>32</v>
      </c>
      <c r="B4" t="s">
        <v>2662</v>
      </c>
      <c r="D4" s="1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3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 t="s">
        <v>62</v>
      </c>
      <c r="AN4" s="3" t="s">
        <v>63</v>
      </c>
      <c r="AO4" s="3" t="s">
        <v>64</v>
      </c>
      <c r="AP4" s="3" t="s">
        <v>65</v>
      </c>
      <c r="AQ4" s="3" t="s">
        <v>66</v>
      </c>
      <c r="AR4" s="3" t="s">
        <v>67</v>
      </c>
      <c r="AS4" s="3" t="s">
        <v>68</v>
      </c>
      <c r="AT4" s="3" t="s">
        <v>69</v>
      </c>
      <c r="AU4" s="3" t="s">
        <v>70</v>
      </c>
      <c r="AV4" s="3" t="s">
        <v>71</v>
      </c>
      <c r="AW4" s="3" t="s">
        <v>72</v>
      </c>
      <c r="AX4" s="3" t="s">
        <v>73</v>
      </c>
      <c r="AY4" s="3" t="s">
        <v>74</v>
      </c>
      <c r="AZ4" s="2"/>
    </row>
    <row r="5" spans="1:52" x14ac:dyDescent="0.2">
      <c r="A5" t="s">
        <v>1397</v>
      </c>
      <c r="B5">
        <v>41</v>
      </c>
      <c r="D5" s="1" t="s">
        <v>1743</v>
      </c>
      <c r="E5" s="3" t="s">
        <v>76</v>
      </c>
      <c r="F5" s="3" t="s">
        <v>2533</v>
      </c>
      <c r="G5" s="3" t="s">
        <v>130</v>
      </c>
      <c r="H5" s="2"/>
      <c r="I5" s="2"/>
      <c r="J5" s="2"/>
      <c r="K5" s="3" t="s">
        <v>79</v>
      </c>
      <c r="L5" s="3" t="s">
        <v>80</v>
      </c>
      <c r="M5" s="6">
        <v>0.73472222222222217</v>
      </c>
      <c r="N5" s="3" t="s">
        <v>2534</v>
      </c>
      <c r="O5" s="2"/>
      <c r="P5" s="3" t="s">
        <v>1498</v>
      </c>
      <c r="Q5" s="3" t="s">
        <v>83</v>
      </c>
      <c r="R5" s="3" t="s">
        <v>1367</v>
      </c>
      <c r="S5" s="3" t="s">
        <v>83</v>
      </c>
      <c r="T5" s="3" t="s">
        <v>179</v>
      </c>
      <c r="U5" s="3" t="s">
        <v>83</v>
      </c>
      <c r="V5" s="3" t="s">
        <v>2535</v>
      </c>
      <c r="W5" s="3" t="s">
        <v>86</v>
      </c>
      <c r="X5" s="3" t="s">
        <v>2536</v>
      </c>
      <c r="Y5" s="3" t="s">
        <v>83</v>
      </c>
      <c r="Z5" s="3" t="s">
        <v>2537</v>
      </c>
      <c r="AA5" s="3" t="s">
        <v>83</v>
      </c>
      <c r="AB5" s="3" t="s">
        <v>179</v>
      </c>
      <c r="AC5" s="3" t="s">
        <v>83</v>
      </c>
      <c r="AD5" s="3" t="s">
        <v>2538</v>
      </c>
      <c r="AE5" s="3" t="s">
        <v>86</v>
      </c>
      <c r="AF5" s="3" t="s">
        <v>101</v>
      </c>
      <c r="AG5" s="3" t="s">
        <v>83</v>
      </c>
      <c r="AH5" s="3" t="s">
        <v>118</v>
      </c>
      <c r="AI5" s="3" t="s">
        <v>83</v>
      </c>
      <c r="AJ5" s="3" t="s">
        <v>1356</v>
      </c>
      <c r="AK5" s="3" t="s">
        <v>1356</v>
      </c>
      <c r="AL5" s="3" t="s">
        <v>2537</v>
      </c>
      <c r="AM5" s="3" t="s">
        <v>2537</v>
      </c>
      <c r="AN5" s="3" t="s">
        <v>186</v>
      </c>
      <c r="AO5" s="3" t="s">
        <v>186</v>
      </c>
      <c r="AP5" s="3" t="s">
        <v>86</v>
      </c>
      <c r="AQ5" s="3" t="s">
        <v>86</v>
      </c>
      <c r="AR5" s="3" t="s">
        <v>2539</v>
      </c>
      <c r="AS5" s="3" t="s">
        <v>2539</v>
      </c>
      <c r="AT5" s="3" t="s">
        <v>155</v>
      </c>
      <c r="AU5" s="3" t="s">
        <v>155</v>
      </c>
      <c r="AV5" s="8">
        <v>0.06</v>
      </c>
      <c r="AW5" s="8">
        <v>0.08</v>
      </c>
      <c r="AX5" s="8">
        <v>0.12</v>
      </c>
      <c r="AY5" s="8">
        <v>0.31</v>
      </c>
      <c r="AZ5" s="2"/>
    </row>
    <row r="6" spans="1:52" x14ac:dyDescent="0.2">
      <c r="D6" s="1" t="s">
        <v>2540</v>
      </c>
      <c r="E6" s="3" t="s">
        <v>76</v>
      </c>
      <c r="F6" s="3" t="s">
        <v>2541</v>
      </c>
      <c r="G6" s="3" t="s">
        <v>89</v>
      </c>
      <c r="H6" s="2"/>
      <c r="I6" s="2"/>
      <c r="J6" s="2"/>
      <c r="K6" s="3" t="s">
        <v>79</v>
      </c>
      <c r="L6" s="3" t="s">
        <v>80</v>
      </c>
      <c r="M6" s="6">
        <v>0.80208333333333337</v>
      </c>
      <c r="N6" s="3" t="s">
        <v>2542</v>
      </c>
      <c r="O6" s="2"/>
      <c r="P6" s="3" t="s">
        <v>1462</v>
      </c>
      <c r="Q6" s="3" t="s">
        <v>211</v>
      </c>
      <c r="R6" s="3" t="s">
        <v>678</v>
      </c>
      <c r="S6" s="3" t="s">
        <v>133</v>
      </c>
      <c r="T6" s="3" t="s">
        <v>179</v>
      </c>
      <c r="U6" s="3" t="s">
        <v>186</v>
      </c>
      <c r="V6" s="3">
        <f>-(0.14 %)</f>
        <v>-1.4000000000000002E-3</v>
      </c>
      <c r="W6" s="3" t="s">
        <v>86</v>
      </c>
      <c r="X6" s="3" t="s">
        <v>83</v>
      </c>
      <c r="Y6" s="3" t="s">
        <v>2543</v>
      </c>
      <c r="Z6" s="3" t="s">
        <v>83</v>
      </c>
      <c r="AA6" s="3" t="s">
        <v>186</v>
      </c>
      <c r="AB6" s="3" t="s">
        <v>83</v>
      </c>
      <c r="AC6" s="3" t="s">
        <v>133</v>
      </c>
      <c r="AD6" s="3" t="s">
        <v>86</v>
      </c>
      <c r="AE6" s="3" t="s">
        <v>86</v>
      </c>
      <c r="AF6" s="3" t="s">
        <v>83</v>
      </c>
      <c r="AG6" s="3" t="s">
        <v>154</v>
      </c>
      <c r="AH6" s="3" t="s">
        <v>83</v>
      </c>
      <c r="AI6" s="3" t="s">
        <v>2394</v>
      </c>
      <c r="AJ6" s="3" t="s">
        <v>2544</v>
      </c>
      <c r="AK6" s="3" t="s">
        <v>2544</v>
      </c>
      <c r="AL6" s="3" t="s">
        <v>357</v>
      </c>
      <c r="AM6" s="3" t="s">
        <v>357</v>
      </c>
      <c r="AN6" s="3" t="s">
        <v>179</v>
      </c>
      <c r="AO6" s="3" t="s">
        <v>179</v>
      </c>
      <c r="AP6" s="3" t="s">
        <v>86</v>
      </c>
      <c r="AQ6" s="3" t="s">
        <v>86</v>
      </c>
      <c r="AR6" s="3" t="s">
        <v>264</v>
      </c>
      <c r="AS6" s="3" t="s">
        <v>264</v>
      </c>
      <c r="AT6" s="3" t="s">
        <v>519</v>
      </c>
      <c r="AU6" s="3" t="s">
        <v>519</v>
      </c>
      <c r="AV6" s="8">
        <v>0.12</v>
      </c>
      <c r="AW6" s="8">
        <v>0.13</v>
      </c>
      <c r="AX6" s="8">
        <v>0.15</v>
      </c>
      <c r="AY6" s="8">
        <v>0.35</v>
      </c>
      <c r="AZ6" s="2"/>
    </row>
    <row r="7" spans="1:52" x14ac:dyDescent="0.2">
      <c r="D7" s="1" t="s">
        <v>2545</v>
      </c>
      <c r="E7" s="3" t="s">
        <v>272</v>
      </c>
      <c r="F7" s="3" t="s">
        <v>173</v>
      </c>
      <c r="G7" s="3" t="s">
        <v>89</v>
      </c>
      <c r="H7" s="3" t="s">
        <v>274</v>
      </c>
      <c r="I7" s="3" t="s">
        <v>275</v>
      </c>
      <c r="J7" s="2"/>
      <c r="K7" s="3" t="s">
        <v>276</v>
      </c>
      <c r="L7" s="3" t="s">
        <v>80</v>
      </c>
      <c r="M7" s="6">
        <v>0.8027777777777777</v>
      </c>
      <c r="N7" s="3" t="s">
        <v>2546</v>
      </c>
      <c r="O7" s="3" t="s">
        <v>278</v>
      </c>
      <c r="P7" s="3" t="s">
        <v>351</v>
      </c>
      <c r="Q7" s="3" t="s">
        <v>1062</v>
      </c>
      <c r="R7" s="3" t="s">
        <v>2547</v>
      </c>
      <c r="S7" s="3" t="s">
        <v>2548</v>
      </c>
      <c r="T7" s="3" t="s">
        <v>2549</v>
      </c>
      <c r="U7" s="3" t="s">
        <v>2550</v>
      </c>
      <c r="V7" s="3" t="s">
        <v>2551</v>
      </c>
      <c r="W7" s="3" t="s">
        <v>86</v>
      </c>
      <c r="X7" s="3" t="s">
        <v>2552</v>
      </c>
      <c r="Y7" s="3" t="s">
        <v>83</v>
      </c>
      <c r="Z7" s="3" t="s">
        <v>1326</v>
      </c>
      <c r="AA7" s="3" t="s">
        <v>83</v>
      </c>
      <c r="AB7" s="3" t="s">
        <v>2553</v>
      </c>
      <c r="AC7" s="3" t="s">
        <v>83</v>
      </c>
      <c r="AD7" s="3" t="s">
        <v>2554</v>
      </c>
      <c r="AE7" s="3" t="s">
        <v>86</v>
      </c>
      <c r="AF7" s="3" t="s">
        <v>154</v>
      </c>
      <c r="AG7" s="3" t="s">
        <v>83</v>
      </c>
      <c r="AH7" s="3" t="s">
        <v>118</v>
      </c>
      <c r="AI7" s="3" t="s">
        <v>83</v>
      </c>
      <c r="AJ7" s="3" t="s">
        <v>83</v>
      </c>
      <c r="AK7" s="3" t="s">
        <v>83</v>
      </c>
      <c r="AL7" s="3" t="s">
        <v>83</v>
      </c>
      <c r="AM7" s="3" t="s">
        <v>83</v>
      </c>
      <c r="AN7" s="3" t="s">
        <v>83</v>
      </c>
      <c r="AO7" s="3" t="s">
        <v>83</v>
      </c>
      <c r="AP7" s="3" t="s">
        <v>86</v>
      </c>
      <c r="AQ7" s="3" t="s">
        <v>86</v>
      </c>
      <c r="AR7" s="3" t="s">
        <v>83</v>
      </c>
      <c r="AS7" s="3" t="s">
        <v>83</v>
      </c>
      <c r="AT7" s="3" t="s">
        <v>83</v>
      </c>
      <c r="AU7" s="3" t="s">
        <v>83</v>
      </c>
      <c r="AV7" s="8">
        <v>0.04</v>
      </c>
      <c r="AW7" s="8">
        <v>7.0000000000000007E-2</v>
      </c>
      <c r="AX7" s="8">
        <v>0.14000000000000001</v>
      </c>
      <c r="AY7" s="8">
        <v>0.43</v>
      </c>
      <c r="AZ7" s="2"/>
    </row>
    <row r="8" spans="1:52" x14ac:dyDescent="0.2">
      <c r="D8" s="1" t="s">
        <v>21</v>
      </c>
      <c r="E8" s="3" t="s">
        <v>272</v>
      </c>
      <c r="F8" s="3" t="s">
        <v>173</v>
      </c>
      <c r="G8" s="3" t="s">
        <v>89</v>
      </c>
      <c r="H8" s="3" t="s">
        <v>274</v>
      </c>
      <c r="I8" s="3" t="s">
        <v>275</v>
      </c>
      <c r="J8" s="2"/>
      <c r="K8" s="3" t="s">
        <v>276</v>
      </c>
      <c r="L8" s="3" t="s">
        <v>80</v>
      </c>
      <c r="M8" s="6">
        <v>0.80486111111111114</v>
      </c>
      <c r="N8" s="3" t="s">
        <v>2555</v>
      </c>
      <c r="O8" s="3" t="s">
        <v>278</v>
      </c>
      <c r="P8" s="3" t="s">
        <v>452</v>
      </c>
      <c r="Q8" s="3" t="s">
        <v>1511</v>
      </c>
      <c r="R8" s="3" t="s">
        <v>372</v>
      </c>
      <c r="S8" s="3" t="s">
        <v>223</v>
      </c>
      <c r="T8" s="3" t="s">
        <v>683</v>
      </c>
      <c r="U8" s="3" t="s">
        <v>333</v>
      </c>
      <c r="V8" s="3" t="s">
        <v>2556</v>
      </c>
      <c r="W8" s="3" t="s">
        <v>2557</v>
      </c>
      <c r="X8" s="3" t="s">
        <v>2558</v>
      </c>
      <c r="Y8" s="3" t="s">
        <v>83</v>
      </c>
      <c r="Z8" s="3" t="s">
        <v>423</v>
      </c>
      <c r="AA8" s="3" t="s">
        <v>83</v>
      </c>
      <c r="AB8" s="3" t="s">
        <v>683</v>
      </c>
      <c r="AC8" s="3" t="s">
        <v>83</v>
      </c>
      <c r="AD8" s="3" t="s">
        <v>2559</v>
      </c>
      <c r="AE8" s="3" t="s">
        <v>86</v>
      </c>
      <c r="AF8" s="3" t="s">
        <v>154</v>
      </c>
      <c r="AG8" s="3" t="s">
        <v>83</v>
      </c>
      <c r="AH8" s="3" t="s">
        <v>432</v>
      </c>
      <c r="AI8" s="3" t="s">
        <v>83</v>
      </c>
      <c r="AJ8" s="3" t="s">
        <v>83</v>
      </c>
      <c r="AK8" s="3" t="s">
        <v>83</v>
      </c>
      <c r="AL8" s="3" t="s">
        <v>83</v>
      </c>
      <c r="AM8" s="3" t="s">
        <v>83</v>
      </c>
      <c r="AN8" s="3" t="s">
        <v>83</v>
      </c>
      <c r="AO8" s="3" t="s">
        <v>83</v>
      </c>
      <c r="AP8" s="3" t="s">
        <v>86</v>
      </c>
      <c r="AQ8" s="3" t="s">
        <v>86</v>
      </c>
      <c r="AR8" s="3" t="s">
        <v>83</v>
      </c>
      <c r="AS8" s="3" t="s">
        <v>83</v>
      </c>
      <c r="AT8" s="3" t="s">
        <v>83</v>
      </c>
      <c r="AU8" s="3" t="s">
        <v>83</v>
      </c>
      <c r="AV8" s="8">
        <v>7.0000000000000007E-2</v>
      </c>
      <c r="AW8" s="8">
        <v>0.08</v>
      </c>
      <c r="AX8" s="8">
        <v>0.12</v>
      </c>
      <c r="AY8" s="8">
        <v>0.5</v>
      </c>
      <c r="AZ8" s="2"/>
    </row>
    <row r="9" spans="1:52" x14ac:dyDescent="0.2">
      <c r="D9" s="1" t="s">
        <v>409</v>
      </c>
      <c r="E9" s="3" t="s">
        <v>76</v>
      </c>
      <c r="F9" s="3" t="s">
        <v>410</v>
      </c>
      <c r="G9" s="3" t="s">
        <v>89</v>
      </c>
      <c r="H9" s="2"/>
      <c r="I9" s="2"/>
      <c r="J9" s="2"/>
      <c r="K9" s="3" t="s">
        <v>79</v>
      </c>
      <c r="L9" s="3" t="s">
        <v>80</v>
      </c>
      <c r="M9" s="6">
        <v>0.80763888888888891</v>
      </c>
      <c r="N9" s="3" t="s">
        <v>2560</v>
      </c>
      <c r="O9" s="2"/>
      <c r="P9" s="3" t="s">
        <v>987</v>
      </c>
      <c r="Q9" s="3" t="s">
        <v>470</v>
      </c>
      <c r="R9" s="3" t="s">
        <v>529</v>
      </c>
      <c r="S9" s="3" t="s">
        <v>146</v>
      </c>
      <c r="T9" s="3" t="s">
        <v>186</v>
      </c>
      <c r="U9" s="3" t="s">
        <v>133</v>
      </c>
      <c r="V9" s="3" t="s">
        <v>2561</v>
      </c>
      <c r="W9" s="3" t="s">
        <v>86</v>
      </c>
      <c r="X9" s="3" t="s">
        <v>754</v>
      </c>
      <c r="Y9" s="3" t="s">
        <v>2562</v>
      </c>
      <c r="Z9" s="3" t="s">
        <v>347</v>
      </c>
      <c r="AA9" s="3" t="s">
        <v>1026</v>
      </c>
      <c r="AB9" s="3" t="s">
        <v>179</v>
      </c>
      <c r="AC9" s="3" t="s">
        <v>347</v>
      </c>
      <c r="AD9" s="3">
        <f>-(0.05 %)</f>
        <v>-5.0000000000000001E-4</v>
      </c>
      <c r="AE9" s="3" t="s">
        <v>86</v>
      </c>
      <c r="AF9" s="3" t="s">
        <v>2563</v>
      </c>
      <c r="AG9" s="3" t="s">
        <v>83</v>
      </c>
      <c r="AH9" s="3" t="s">
        <v>155</v>
      </c>
      <c r="AI9" s="3" t="s">
        <v>393</v>
      </c>
      <c r="AJ9" s="3" t="s">
        <v>296</v>
      </c>
      <c r="AK9" s="3" t="s">
        <v>296</v>
      </c>
      <c r="AL9" s="3" t="s">
        <v>347</v>
      </c>
      <c r="AM9" s="3" t="s">
        <v>347</v>
      </c>
      <c r="AN9" s="3" t="s">
        <v>179</v>
      </c>
      <c r="AO9" s="3" t="s">
        <v>179</v>
      </c>
      <c r="AP9" s="3" t="s">
        <v>86</v>
      </c>
      <c r="AQ9" s="3" t="s">
        <v>86</v>
      </c>
      <c r="AR9" s="3" t="s">
        <v>2539</v>
      </c>
      <c r="AS9" s="3" t="s">
        <v>2539</v>
      </c>
      <c r="AT9" s="3" t="s">
        <v>107</v>
      </c>
      <c r="AU9" s="3" t="s">
        <v>107</v>
      </c>
      <c r="AV9" s="8">
        <v>0.02</v>
      </c>
      <c r="AW9" s="8">
        <v>0.03</v>
      </c>
      <c r="AX9" s="8">
        <v>0.05</v>
      </c>
      <c r="AY9" s="8">
        <v>0.24</v>
      </c>
      <c r="AZ9" s="2"/>
    </row>
    <row r="10" spans="1:52" x14ac:dyDescent="0.2">
      <c r="D10" s="1" t="s">
        <v>535</v>
      </c>
      <c r="E10" s="3" t="s">
        <v>76</v>
      </c>
      <c r="F10" s="3" t="s">
        <v>536</v>
      </c>
      <c r="G10" s="3" t="s">
        <v>89</v>
      </c>
      <c r="H10" s="2"/>
      <c r="I10" s="2"/>
      <c r="J10" s="2"/>
      <c r="K10" s="3" t="s">
        <v>79</v>
      </c>
      <c r="L10" s="3" t="s">
        <v>80</v>
      </c>
      <c r="M10" s="6">
        <v>0.81041666666666667</v>
      </c>
      <c r="N10" s="3" t="s">
        <v>2564</v>
      </c>
      <c r="O10" s="2"/>
      <c r="P10" s="3" t="s">
        <v>949</v>
      </c>
      <c r="Q10" s="3" t="s">
        <v>83</v>
      </c>
      <c r="R10" s="3" t="s">
        <v>400</v>
      </c>
      <c r="S10" s="3" t="s">
        <v>83</v>
      </c>
      <c r="T10" s="3" t="s">
        <v>186</v>
      </c>
      <c r="U10" s="3" t="s">
        <v>83</v>
      </c>
      <c r="V10" s="3" t="s">
        <v>86</v>
      </c>
      <c r="W10" s="3" t="s">
        <v>86</v>
      </c>
      <c r="X10" s="3" t="s">
        <v>2356</v>
      </c>
      <c r="Y10" s="3" t="s">
        <v>83</v>
      </c>
      <c r="Z10" s="3" t="s">
        <v>192</v>
      </c>
      <c r="AA10" s="3" t="s">
        <v>83</v>
      </c>
      <c r="AB10" s="3" t="s">
        <v>179</v>
      </c>
      <c r="AC10" s="3" t="s">
        <v>83</v>
      </c>
      <c r="AD10" s="3" t="s">
        <v>86</v>
      </c>
      <c r="AE10" s="3" t="s">
        <v>86</v>
      </c>
      <c r="AF10" s="3" t="s">
        <v>101</v>
      </c>
      <c r="AG10" s="3" t="s">
        <v>83</v>
      </c>
      <c r="AH10" s="3" t="s">
        <v>118</v>
      </c>
      <c r="AI10" s="3" t="s">
        <v>83</v>
      </c>
      <c r="AJ10" s="3" t="s">
        <v>374</v>
      </c>
      <c r="AK10" s="3" t="s">
        <v>374</v>
      </c>
      <c r="AL10" s="3" t="s">
        <v>228</v>
      </c>
      <c r="AM10" s="3" t="s">
        <v>228</v>
      </c>
      <c r="AN10" s="3" t="s">
        <v>186</v>
      </c>
      <c r="AO10" s="3" t="s">
        <v>186</v>
      </c>
      <c r="AP10" s="3" t="s">
        <v>86</v>
      </c>
      <c r="AQ10" s="3" t="s">
        <v>86</v>
      </c>
      <c r="AR10" s="3" t="s">
        <v>2539</v>
      </c>
      <c r="AS10" s="3" t="s">
        <v>2539</v>
      </c>
      <c r="AT10" s="3" t="s">
        <v>155</v>
      </c>
      <c r="AU10" s="3" t="s">
        <v>155</v>
      </c>
      <c r="AV10" s="8">
        <v>0.01</v>
      </c>
      <c r="AW10" s="8">
        <v>0.02</v>
      </c>
      <c r="AX10" s="8">
        <v>0.05</v>
      </c>
      <c r="AY10" s="8">
        <v>0.19</v>
      </c>
      <c r="AZ10" s="2"/>
    </row>
    <row r="11" spans="1:52" x14ac:dyDescent="0.2">
      <c r="D11" s="1" t="s">
        <v>673</v>
      </c>
      <c r="E11" s="3" t="s">
        <v>76</v>
      </c>
      <c r="F11" s="3" t="s">
        <v>674</v>
      </c>
      <c r="G11" s="3" t="s">
        <v>89</v>
      </c>
      <c r="H11" s="2"/>
      <c r="I11" s="2"/>
      <c r="J11" s="2"/>
      <c r="K11" s="3" t="s">
        <v>79</v>
      </c>
      <c r="L11" s="3" t="s">
        <v>80</v>
      </c>
      <c r="M11" s="6">
        <v>0.81180555555555556</v>
      </c>
      <c r="N11" s="3" t="s">
        <v>2565</v>
      </c>
      <c r="O11" s="2"/>
      <c r="P11" s="3" t="s">
        <v>481</v>
      </c>
      <c r="Q11" s="3" t="s">
        <v>1454</v>
      </c>
      <c r="R11" s="3" t="s">
        <v>146</v>
      </c>
      <c r="S11" s="3" t="s">
        <v>426</v>
      </c>
      <c r="T11" s="3" t="s">
        <v>186</v>
      </c>
      <c r="U11" s="3" t="s">
        <v>133</v>
      </c>
      <c r="V11" s="3">
        <f>-(0.04 %)</f>
        <v>-4.0000000000000002E-4</v>
      </c>
      <c r="W11" s="3" t="s">
        <v>86</v>
      </c>
      <c r="X11" s="3" t="s">
        <v>1282</v>
      </c>
      <c r="Y11" s="3" t="s">
        <v>83</v>
      </c>
      <c r="Z11" s="3" t="s">
        <v>146</v>
      </c>
      <c r="AA11" s="3" t="s">
        <v>83</v>
      </c>
      <c r="AB11" s="3" t="s">
        <v>179</v>
      </c>
      <c r="AC11" s="3" t="s">
        <v>83</v>
      </c>
      <c r="AD11" s="3" t="s">
        <v>86</v>
      </c>
      <c r="AE11" s="3" t="s">
        <v>86</v>
      </c>
      <c r="AF11" s="3" t="s">
        <v>117</v>
      </c>
      <c r="AG11" s="3" t="s">
        <v>83</v>
      </c>
      <c r="AH11" s="3" t="s">
        <v>314</v>
      </c>
      <c r="AI11" s="3" t="s">
        <v>83</v>
      </c>
      <c r="AJ11" s="3" t="s">
        <v>485</v>
      </c>
      <c r="AK11" s="3" t="s">
        <v>485</v>
      </c>
      <c r="AL11" s="3" t="s">
        <v>146</v>
      </c>
      <c r="AM11" s="3" t="s">
        <v>146</v>
      </c>
      <c r="AN11" s="3" t="s">
        <v>179</v>
      </c>
      <c r="AO11" s="3" t="s">
        <v>179</v>
      </c>
      <c r="AP11" s="3" t="s">
        <v>86</v>
      </c>
      <c r="AQ11" s="3" t="s">
        <v>86</v>
      </c>
      <c r="AR11" s="3" t="s">
        <v>2539</v>
      </c>
      <c r="AS11" s="3" t="s">
        <v>2539</v>
      </c>
      <c r="AT11" s="3" t="s">
        <v>432</v>
      </c>
      <c r="AU11" s="3" t="s">
        <v>432</v>
      </c>
      <c r="AV11" s="8">
        <v>0.01</v>
      </c>
      <c r="AW11" s="8">
        <v>0.02</v>
      </c>
      <c r="AX11" s="8">
        <v>0.05</v>
      </c>
      <c r="AY11" s="8">
        <v>0.25</v>
      </c>
      <c r="AZ11" s="2"/>
    </row>
    <row r="12" spans="1:52" x14ac:dyDescent="0.2">
      <c r="D12" s="1" t="s">
        <v>1077</v>
      </c>
      <c r="E12" s="3" t="s">
        <v>76</v>
      </c>
      <c r="F12" s="3" t="s">
        <v>1595</v>
      </c>
      <c r="G12" s="3" t="s">
        <v>89</v>
      </c>
      <c r="H12" s="2"/>
      <c r="I12" s="2"/>
      <c r="J12" s="2"/>
      <c r="K12" s="3" t="s">
        <v>79</v>
      </c>
      <c r="L12" s="3" t="s">
        <v>80</v>
      </c>
      <c r="M12" s="6">
        <v>0.8125</v>
      </c>
      <c r="N12" s="3" t="s">
        <v>2566</v>
      </c>
      <c r="O12" s="2"/>
      <c r="P12" s="3" t="s">
        <v>949</v>
      </c>
      <c r="Q12" s="3" t="s">
        <v>573</v>
      </c>
      <c r="R12" s="3" t="s">
        <v>525</v>
      </c>
      <c r="S12" s="3" t="s">
        <v>356</v>
      </c>
      <c r="T12" s="3" t="s">
        <v>133</v>
      </c>
      <c r="U12" s="3" t="s">
        <v>121</v>
      </c>
      <c r="V12" s="3">
        <f>-(1.09 %)</f>
        <v>-1.09E-2</v>
      </c>
      <c r="W12" s="3" t="s">
        <v>2567</v>
      </c>
      <c r="X12" s="3" t="s">
        <v>828</v>
      </c>
      <c r="Y12" s="3" t="s">
        <v>83</v>
      </c>
      <c r="Z12" s="3" t="s">
        <v>759</v>
      </c>
      <c r="AA12" s="3" t="s">
        <v>83</v>
      </c>
      <c r="AB12" s="3" t="s">
        <v>186</v>
      </c>
      <c r="AC12" s="3" t="s">
        <v>83</v>
      </c>
      <c r="AD12" s="3" t="s">
        <v>2568</v>
      </c>
      <c r="AE12" s="3" t="s">
        <v>86</v>
      </c>
      <c r="AF12" s="3" t="s">
        <v>101</v>
      </c>
      <c r="AG12" s="3" t="s">
        <v>83</v>
      </c>
      <c r="AH12" s="3" t="s">
        <v>118</v>
      </c>
      <c r="AI12" s="3" t="s">
        <v>83</v>
      </c>
      <c r="AJ12" s="3" t="s">
        <v>1217</v>
      </c>
      <c r="AK12" s="3" t="s">
        <v>1217</v>
      </c>
      <c r="AL12" s="3" t="s">
        <v>525</v>
      </c>
      <c r="AM12" s="3" t="s">
        <v>525</v>
      </c>
      <c r="AN12" s="3" t="s">
        <v>186</v>
      </c>
      <c r="AO12" s="3" t="s">
        <v>186</v>
      </c>
      <c r="AP12" s="3" t="s">
        <v>86</v>
      </c>
      <c r="AQ12" s="3" t="s">
        <v>86</v>
      </c>
      <c r="AR12" s="3" t="s">
        <v>2539</v>
      </c>
      <c r="AS12" s="3" t="s">
        <v>2539</v>
      </c>
      <c r="AT12" s="3" t="s">
        <v>107</v>
      </c>
      <c r="AU12" s="3" t="s">
        <v>107</v>
      </c>
      <c r="AV12" s="8">
        <v>7.0000000000000007E-2</v>
      </c>
      <c r="AW12" s="8">
        <v>0.1</v>
      </c>
      <c r="AX12" s="8">
        <v>0.14000000000000001</v>
      </c>
      <c r="AY12" s="8">
        <v>0.51</v>
      </c>
      <c r="AZ12" s="2"/>
    </row>
    <row r="13" spans="1:52" x14ac:dyDescent="0.2">
      <c r="D13" s="1" t="s">
        <v>1563</v>
      </c>
      <c r="E13" s="3" t="s">
        <v>76</v>
      </c>
      <c r="F13" s="3" t="s">
        <v>2251</v>
      </c>
      <c r="G13" s="3" t="s">
        <v>130</v>
      </c>
      <c r="H13" s="2"/>
      <c r="I13" s="2"/>
      <c r="J13" s="2"/>
      <c r="K13" s="3" t="s">
        <v>79</v>
      </c>
      <c r="L13" s="3" t="s">
        <v>80</v>
      </c>
      <c r="M13" s="6">
        <v>0.8125</v>
      </c>
      <c r="N13" s="3" t="s">
        <v>2569</v>
      </c>
      <c r="O13" s="2"/>
      <c r="P13" s="3" t="s">
        <v>1230</v>
      </c>
      <c r="Q13" s="3" t="s">
        <v>83</v>
      </c>
      <c r="R13" s="3" t="s">
        <v>759</v>
      </c>
      <c r="S13" s="3" t="s">
        <v>83</v>
      </c>
      <c r="T13" s="3" t="s">
        <v>179</v>
      </c>
      <c r="U13" s="3" t="s">
        <v>83</v>
      </c>
      <c r="V13" s="3" t="s">
        <v>2570</v>
      </c>
      <c r="W13" s="3" t="s">
        <v>86</v>
      </c>
      <c r="X13" s="3" t="s">
        <v>1258</v>
      </c>
      <c r="Y13" s="3" t="s">
        <v>2571</v>
      </c>
      <c r="Z13" s="3" t="s">
        <v>216</v>
      </c>
      <c r="AA13" s="3" t="s">
        <v>721</v>
      </c>
      <c r="AB13" s="3" t="s">
        <v>194</v>
      </c>
      <c r="AC13" s="3" t="s">
        <v>186</v>
      </c>
      <c r="AD13" s="3">
        <f>-(0.15 %)</f>
        <v>-1.5E-3</v>
      </c>
      <c r="AE13" s="3" t="s">
        <v>86</v>
      </c>
      <c r="AF13" s="3" t="s">
        <v>1225</v>
      </c>
      <c r="AG13" s="3" t="s">
        <v>290</v>
      </c>
      <c r="AH13" s="3" t="s">
        <v>313</v>
      </c>
      <c r="AI13" s="3" t="s">
        <v>1583</v>
      </c>
      <c r="AJ13" s="3" t="s">
        <v>422</v>
      </c>
      <c r="AK13" s="3" t="s">
        <v>422</v>
      </c>
      <c r="AL13" s="3" t="s">
        <v>721</v>
      </c>
      <c r="AM13" s="3" t="s">
        <v>721</v>
      </c>
      <c r="AN13" s="3" t="s">
        <v>179</v>
      </c>
      <c r="AO13" s="3" t="s">
        <v>179</v>
      </c>
      <c r="AP13" s="3" t="s">
        <v>86</v>
      </c>
      <c r="AQ13" s="3" t="s">
        <v>86</v>
      </c>
      <c r="AR13" s="3" t="s">
        <v>264</v>
      </c>
      <c r="AS13" s="3" t="s">
        <v>264</v>
      </c>
      <c r="AT13" s="3" t="s">
        <v>519</v>
      </c>
      <c r="AU13" s="3" t="s">
        <v>519</v>
      </c>
      <c r="AV13" s="8">
        <v>0.06</v>
      </c>
      <c r="AW13" s="8">
        <v>7.0000000000000007E-2</v>
      </c>
      <c r="AX13" s="8">
        <v>0.1</v>
      </c>
      <c r="AY13" s="8">
        <v>0.35</v>
      </c>
      <c r="AZ13" s="2"/>
    </row>
    <row r="14" spans="1:52" x14ac:dyDescent="0.2">
      <c r="D14" s="1" t="s">
        <v>704</v>
      </c>
      <c r="E14" s="3" t="s">
        <v>705</v>
      </c>
      <c r="F14" s="3" t="s">
        <v>273</v>
      </c>
      <c r="G14" s="3" t="s">
        <v>89</v>
      </c>
      <c r="H14" s="3" t="s">
        <v>706</v>
      </c>
      <c r="I14" s="3" t="s">
        <v>1393</v>
      </c>
      <c r="J14" s="3" t="s">
        <v>1915</v>
      </c>
      <c r="K14" s="3" t="s">
        <v>276</v>
      </c>
      <c r="L14" s="3" t="s">
        <v>80</v>
      </c>
      <c r="M14" s="6">
        <v>0.81319444444444444</v>
      </c>
      <c r="N14" s="3" t="s">
        <v>2572</v>
      </c>
      <c r="O14" s="3" t="s">
        <v>708</v>
      </c>
      <c r="P14" s="3" t="s">
        <v>1692</v>
      </c>
      <c r="Q14" s="3" t="s">
        <v>261</v>
      </c>
      <c r="R14" s="3" t="s">
        <v>747</v>
      </c>
      <c r="S14" s="3" t="s">
        <v>185</v>
      </c>
      <c r="T14" s="3" t="s">
        <v>525</v>
      </c>
      <c r="U14" s="3" t="s">
        <v>347</v>
      </c>
      <c r="V14" s="3" t="s">
        <v>2573</v>
      </c>
      <c r="W14" s="3" t="s">
        <v>2574</v>
      </c>
      <c r="X14" s="3" t="s">
        <v>1386</v>
      </c>
      <c r="Y14" s="3" t="s">
        <v>83</v>
      </c>
      <c r="Z14" s="3" t="s">
        <v>356</v>
      </c>
      <c r="AA14" s="3" t="s">
        <v>83</v>
      </c>
      <c r="AB14" s="3" t="s">
        <v>426</v>
      </c>
      <c r="AC14" s="3" t="s">
        <v>83</v>
      </c>
      <c r="AD14" s="3" t="s">
        <v>2575</v>
      </c>
      <c r="AE14" s="3" t="s">
        <v>86</v>
      </c>
      <c r="AF14" s="3" t="s">
        <v>101</v>
      </c>
      <c r="AG14" s="3" t="s">
        <v>83</v>
      </c>
      <c r="AH14" s="3" t="s">
        <v>155</v>
      </c>
      <c r="AI14" s="3" t="s">
        <v>83</v>
      </c>
      <c r="AJ14" s="3" t="s">
        <v>1347</v>
      </c>
      <c r="AK14" s="3" t="s">
        <v>1347</v>
      </c>
      <c r="AL14" s="3" t="s">
        <v>431</v>
      </c>
      <c r="AM14" s="3" t="s">
        <v>431</v>
      </c>
      <c r="AN14" s="3" t="s">
        <v>132</v>
      </c>
      <c r="AO14" s="3" t="s">
        <v>132</v>
      </c>
      <c r="AP14" s="3" t="s">
        <v>86</v>
      </c>
      <c r="AQ14" s="3" t="s">
        <v>86</v>
      </c>
      <c r="AR14" s="3" t="s">
        <v>2539</v>
      </c>
      <c r="AS14" s="3" t="s">
        <v>2539</v>
      </c>
      <c r="AT14" s="3" t="s">
        <v>107</v>
      </c>
      <c r="AU14" s="3" t="s">
        <v>107</v>
      </c>
      <c r="AV14" s="8">
        <v>7.0000000000000007E-2</v>
      </c>
      <c r="AW14" s="8">
        <v>0.1</v>
      </c>
      <c r="AX14" s="8">
        <v>0.14000000000000001</v>
      </c>
      <c r="AY14" s="8">
        <v>0.52</v>
      </c>
      <c r="AZ14" s="2"/>
    </row>
    <row r="15" spans="1:52" x14ac:dyDescent="0.2">
      <c r="D15" s="1" t="s">
        <v>1794</v>
      </c>
      <c r="E15" s="3" t="s">
        <v>76</v>
      </c>
      <c r="F15" s="3" t="s">
        <v>1795</v>
      </c>
      <c r="G15" s="3" t="s">
        <v>89</v>
      </c>
      <c r="H15" s="2"/>
      <c r="I15" s="2"/>
      <c r="J15" s="2"/>
      <c r="K15" s="3" t="s">
        <v>79</v>
      </c>
      <c r="L15" s="3" t="s">
        <v>80</v>
      </c>
      <c r="M15" s="6">
        <v>0.81388888888888899</v>
      </c>
      <c r="N15" s="3" t="s">
        <v>2576</v>
      </c>
      <c r="O15" s="2"/>
      <c r="P15" s="3" t="s">
        <v>949</v>
      </c>
      <c r="Q15" s="3" t="s">
        <v>83</v>
      </c>
      <c r="R15" s="3" t="s">
        <v>383</v>
      </c>
      <c r="S15" s="3" t="s">
        <v>83</v>
      </c>
      <c r="T15" s="3" t="s">
        <v>133</v>
      </c>
      <c r="U15" s="3" t="s">
        <v>83</v>
      </c>
      <c r="V15" s="3" t="s">
        <v>2245</v>
      </c>
      <c r="W15" s="3" t="s">
        <v>86</v>
      </c>
      <c r="X15" s="3" t="s">
        <v>754</v>
      </c>
      <c r="Y15" s="3" t="s">
        <v>83</v>
      </c>
      <c r="Z15" s="3" t="s">
        <v>605</v>
      </c>
      <c r="AA15" s="3" t="s">
        <v>83</v>
      </c>
      <c r="AB15" s="3" t="s">
        <v>186</v>
      </c>
      <c r="AC15" s="3" t="s">
        <v>83</v>
      </c>
      <c r="AD15" s="3" t="s">
        <v>2577</v>
      </c>
      <c r="AE15" s="3" t="s">
        <v>86</v>
      </c>
      <c r="AF15" s="3" t="s">
        <v>2578</v>
      </c>
      <c r="AG15" s="3" t="s">
        <v>83</v>
      </c>
      <c r="AH15" s="3" t="s">
        <v>432</v>
      </c>
      <c r="AI15" s="3" t="s">
        <v>83</v>
      </c>
      <c r="AJ15" s="3" t="s">
        <v>1502</v>
      </c>
      <c r="AK15" s="3" t="s">
        <v>1502</v>
      </c>
      <c r="AL15" s="3" t="s">
        <v>605</v>
      </c>
      <c r="AM15" s="3" t="s">
        <v>605</v>
      </c>
      <c r="AN15" s="3" t="s">
        <v>186</v>
      </c>
      <c r="AO15" s="3" t="s">
        <v>186</v>
      </c>
      <c r="AP15" s="3" t="s">
        <v>86</v>
      </c>
      <c r="AQ15" s="3" t="s">
        <v>86</v>
      </c>
      <c r="AR15" s="3" t="s">
        <v>2539</v>
      </c>
      <c r="AS15" s="3" t="s">
        <v>2539</v>
      </c>
      <c r="AT15" s="3" t="s">
        <v>107</v>
      </c>
      <c r="AU15" s="3" t="s">
        <v>107</v>
      </c>
      <c r="AV15" s="8">
        <v>0.02</v>
      </c>
      <c r="AW15" s="8">
        <v>0.03</v>
      </c>
      <c r="AX15" s="8">
        <v>0.04</v>
      </c>
      <c r="AY15" s="8">
        <v>0.22</v>
      </c>
      <c r="AZ15" s="2"/>
    </row>
    <row r="16" spans="1:52" x14ac:dyDescent="0.2">
      <c r="D16" s="1" t="s">
        <v>2579</v>
      </c>
      <c r="E16" s="3" t="s">
        <v>76</v>
      </c>
      <c r="F16" s="3" t="s">
        <v>1440</v>
      </c>
      <c r="G16" s="3" t="s">
        <v>89</v>
      </c>
      <c r="H16" s="2"/>
      <c r="I16" s="2"/>
      <c r="J16" s="2"/>
      <c r="K16" s="3" t="s">
        <v>79</v>
      </c>
      <c r="L16" s="2"/>
      <c r="M16" s="6">
        <v>0.81458333333333333</v>
      </c>
      <c r="N16" s="3" t="s">
        <v>2580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4:52" x14ac:dyDescent="0.2">
      <c r="D17" s="1" t="s">
        <v>889</v>
      </c>
      <c r="E17" s="3" t="s">
        <v>76</v>
      </c>
      <c r="F17" s="3" t="s">
        <v>890</v>
      </c>
      <c r="G17" s="3" t="s">
        <v>89</v>
      </c>
      <c r="H17" s="2"/>
      <c r="I17" s="2"/>
      <c r="J17" s="2"/>
      <c r="K17" s="3" t="s">
        <v>79</v>
      </c>
      <c r="L17" s="3" t="s">
        <v>80</v>
      </c>
      <c r="M17" s="6">
        <v>0.81527777777777777</v>
      </c>
      <c r="N17" s="3" t="s">
        <v>2581</v>
      </c>
      <c r="O17" s="2"/>
      <c r="P17" s="3" t="s">
        <v>987</v>
      </c>
      <c r="Q17" s="3" t="s">
        <v>83</v>
      </c>
      <c r="R17" s="3" t="s">
        <v>520</v>
      </c>
      <c r="S17" s="3" t="s">
        <v>83</v>
      </c>
      <c r="T17" s="3" t="s">
        <v>186</v>
      </c>
      <c r="U17" s="3" t="s">
        <v>83</v>
      </c>
      <c r="V17" s="3" t="s">
        <v>86</v>
      </c>
      <c r="W17" s="3" t="s">
        <v>86</v>
      </c>
      <c r="X17" s="3" t="s">
        <v>1290</v>
      </c>
      <c r="Y17" s="3" t="s">
        <v>83</v>
      </c>
      <c r="Z17" s="3" t="s">
        <v>747</v>
      </c>
      <c r="AA17" s="3" t="s">
        <v>83</v>
      </c>
      <c r="AB17" s="3" t="s">
        <v>186</v>
      </c>
      <c r="AC17" s="3" t="s">
        <v>83</v>
      </c>
      <c r="AD17" s="3" t="s">
        <v>86</v>
      </c>
      <c r="AE17" s="3" t="s">
        <v>86</v>
      </c>
      <c r="AF17" s="3" t="s">
        <v>1225</v>
      </c>
      <c r="AG17" s="3" t="s">
        <v>83</v>
      </c>
      <c r="AH17" s="3" t="s">
        <v>155</v>
      </c>
      <c r="AI17" s="3" t="s">
        <v>83</v>
      </c>
      <c r="AJ17" s="3" t="s">
        <v>1217</v>
      </c>
      <c r="AK17" s="3" t="s">
        <v>1217</v>
      </c>
      <c r="AL17" s="3" t="s">
        <v>331</v>
      </c>
      <c r="AM17" s="3" t="s">
        <v>331</v>
      </c>
      <c r="AN17" s="3" t="s">
        <v>179</v>
      </c>
      <c r="AO17" s="3" t="s">
        <v>179</v>
      </c>
      <c r="AP17" s="3" t="s">
        <v>86</v>
      </c>
      <c r="AQ17" s="3" t="s">
        <v>86</v>
      </c>
      <c r="AR17" s="3" t="s">
        <v>264</v>
      </c>
      <c r="AS17" s="3" t="s">
        <v>264</v>
      </c>
      <c r="AT17" s="3" t="s">
        <v>519</v>
      </c>
      <c r="AU17" s="3" t="s">
        <v>519</v>
      </c>
      <c r="AV17" s="8">
        <v>0.01</v>
      </c>
      <c r="AW17" s="8">
        <v>0.01</v>
      </c>
      <c r="AX17" s="8">
        <v>0.02</v>
      </c>
      <c r="AY17" s="8">
        <v>0.3</v>
      </c>
      <c r="AZ17" s="2"/>
    </row>
    <row r="18" spans="4:52" x14ac:dyDescent="0.2">
      <c r="D18" s="1" t="s">
        <v>2582</v>
      </c>
      <c r="E18" s="3" t="s">
        <v>76</v>
      </c>
      <c r="F18" s="3" t="s">
        <v>88</v>
      </c>
      <c r="G18" s="3" t="s">
        <v>78</v>
      </c>
      <c r="H18" s="2"/>
      <c r="I18" s="2"/>
      <c r="J18" s="2"/>
      <c r="K18" s="3" t="s">
        <v>79</v>
      </c>
      <c r="L18" s="3" t="s">
        <v>80</v>
      </c>
      <c r="M18" s="6">
        <v>0.81597222222222221</v>
      </c>
      <c r="N18" s="3" t="s">
        <v>2583</v>
      </c>
      <c r="O18" s="2"/>
      <c r="P18" s="3" t="s">
        <v>797</v>
      </c>
      <c r="Q18" s="3" t="s">
        <v>83</v>
      </c>
      <c r="R18" s="3" t="s">
        <v>339</v>
      </c>
      <c r="S18" s="3" t="s">
        <v>83</v>
      </c>
      <c r="T18" s="3" t="s">
        <v>138</v>
      </c>
      <c r="U18" s="3" t="s">
        <v>83</v>
      </c>
      <c r="V18" s="3">
        <f>-(0.36 %)</f>
        <v>-3.5999999999999999E-3</v>
      </c>
      <c r="W18" s="3" t="s">
        <v>86</v>
      </c>
      <c r="X18" s="3" t="s">
        <v>2584</v>
      </c>
      <c r="Y18" s="3" t="s">
        <v>83</v>
      </c>
      <c r="Z18" s="3" t="s">
        <v>1974</v>
      </c>
      <c r="AA18" s="3" t="s">
        <v>83</v>
      </c>
      <c r="AB18" s="3" t="s">
        <v>228</v>
      </c>
      <c r="AC18" s="3" t="s">
        <v>83</v>
      </c>
      <c r="AD18" s="3" t="s">
        <v>2585</v>
      </c>
      <c r="AE18" s="3" t="s">
        <v>86</v>
      </c>
      <c r="AF18" s="3" t="s">
        <v>154</v>
      </c>
      <c r="AG18" s="3" t="s">
        <v>83</v>
      </c>
      <c r="AH18" s="3" t="s">
        <v>313</v>
      </c>
      <c r="AI18" s="3" t="s">
        <v>83</v>
      </c>
      <c r="AJ18" s="3" t="s">
        <v>83</v>
      </c>
      <c r="AK18" s="3" t="s">
        <v>83</v>
      </c>
      <c r="AL18" s="3" t="s">
        <v>83</v>
      </c>
      <c r="AM18" s="3" t="s">
        <v>83</v>
      </c>
      <c r="AN18" s="3" t="s">
        <v>83</v>
      </c>
      <c r="AO18" s="3" t="s">
        <v>83</v>
      </c>
      <c r="AP18" s="3" t="s">
        <v>86</v>
      </c>
      <c r="AQ18" s="3" t="s">
        <v>86</v>
      </c>
      <c r="AR18" s="3" t="s">
        <v>83</v>
      </c>
      <c r="AS18" s="3" t="s">
        <v>83</v>
      </c>
      <c r="AT18" s="3" t="s">
        <v>83</v>
      </c>
      <c r="AU18" s="3" t="s">
        <v>83</v>
      </c>
      <c r="AV18" s="8">
        <v>0.03</v>
      </c>
      <c r="AW18" s="8">
        <v>0.04</v>
      </c>
      <c r="AX18" s="8">
        <v>0.05</v>
      </c>
      <c r="AY18" s="8">
        <v>0.22</v>
      </c>
      <c r="AZ18" s="2"/>
    </row>
    <row r="19" spans="4:52" x14ac:dyDescent="0.2">
      <c r="D19" s="1" t="s">
        <v>1857</v>
      </c>
      <c r="E19" s="3" t="s">
        <v>76</v>
      </c>
      <c r="F19" s="3" t="s">
        <v>2586</v>
      </c>
      <c r="G19" s="3" t="s">
        <v>78</v>
      </c>
      <c r="H19" s="2"/>
      <c r="I19" s="2"/>
      <c r="J19" s="2"/>
      <c r="K19" s="3" t="s">
        <v>79</v>
      </c>
      <c r="L19" s="3" t="s">
        <v>80</v>
      </c>
      <c r="M19" s="6">
        <v>0.81597222222222221</v>
      </c>
      <c r="N19" s="3" t="s">
        <v>2587</v>
      </c>
      <c r="O19" s="2"/>
      <c r="P19" s="3" t="s">
        <v>1183</v>
      </c>
      <c r="Q19" s="3" t="s">
        <v>842</v>
      </c>
      <c r="R19" s="3" t="s">
        <v>896</v>
      </c>
      <c r="S19" s="3" t="s">
        <v>373</v>
      </c>
      <c r="T19" s="3" t="s">
        <v>121</v>
      </c>
      <c r="U19" s="3" t="s">
        <v>529</v>
      </c>
      <c r="V19" s="3">
        <f>-(1.42 %)</f>
        <v>-1.4199999999999999E-2</v>
      </c>
      <c r="W19" s="3" t="s">
        <v>86</v>
      </c>
      <c r="X19" s="3" t="s">
        <v>2588</v>
      </c>
      <c r="Y19" s="3" t="s">
        <v>83</v>
      </c>
      <c r="Z19" s="3" t="s">
        <v>617</v>
      </c>
      <c r="AA19" s="3" t="s">
        <v>83</v>
      </c>
      <c r="AB19" s="3" t="s">
        <v>112</v>
      </c>
      <c r="AC19" s="3" t="s">
        <v>83</v>
      </c>
      <c r="AD19" s="3" t="s">
        <v>86</v>
      </c>
      <c r="AE19" s="3" t="s">
        <v>86</v>
      </c>
      <c r="AF19" s="3" t="s">
        <v>101</v>
      </c>
      <c r="AG19" s="3" t="s">
        <v>83</v>
      </c>
      <c r="AH19" s="3" t="s">
        <v>118</v>
      </c>
      <c r="AI19" s="3" t="s">
        <v>83</v>
      </c>
      <c r="AJ19" s="3" t="s">
        <v>83</v>
      </c>
      <c r="AK19" s="3" t="s">
        <v>83</v>
      </c>
      <c r="AL19" s="3" t="s">
        <v>83</v>
      </c>
      <c r="AM19" s="3" t="s">
        <v>83</v>
      </c>
      <c r="AN19" s="3" t="s">
        <v>83</v>
      </c>
      <c r="AO19" s="3" t="s">
        <v>83</v>
      </c>
      <c r="AP19" s="3" t="s">
        <v>86</v>
      </c>
      <c r="AQ19" s="3" t="s">
        <v>86</v>
      </c>
      <c r="AR19" s="3" t="s">
        <v>83</v>
      </c>
      <c r="AS19" s="3" t="s">
        <v>83</v>
      </c>
      <c r="AT19" s="3" t="s">
        <v>83</v>
      </c>
      <c r="AU19" s="3" t="s">
        <v>83</v>
      </c>
      <c r="AV19" s="8">
        <v>0</v>
      </c>
      <c r="AW19" s="8">
        <v>0.01</v>
      </c>
      <c r="AX19" s="8">
        <v>0.02</v>
      </c>
      <c r="AY19" s="8">
        <v>0.22</v>
      </c>
      <c r="AZ19" s="2"/>
    </row>
    <row r="20" spans="4:52" x14ac:dyDescent="0.2">
      <c r="D20" s="1" t="s">
        <v>666</v>
      </c>
      <c r="E20" s="3" t="s">
        <v>76</v>
      </c>
      <c r="F20" s="3" t="s">
        <v>667</v>
      </c>
      <c r="G20" s="3" t="s">
        <v>89</v>
      </c>
      <c r="H20" s="2"/>
      <c r="I20" s="2"/>
      <c r="J20" s="2"/>
      <c r="K20" s="3" t="s">
        <v>79</v>
      </c>
      <c r="L20" s="3" t="s">
        <v>80</v>
      </c>
      <c r="M20" s="6">
        <v>0.81736111111111109</v>
      </c>
      <c r="N20" s="3" t="s">
        <v>2589</v>
      </c>
      <c r="O20" s="2"/>
      <c r="P20" s="3" t="s">
        <v>307</v>
      </c>
      <c r="Q20" s="3" t="s">
        <v>83</v>
      </c>
      <c r="R20" s="3" t="s">
        <v>431</v>
      </c>
      <c r="S20" s="3" t="s">
        <v>83</v>
      </c>
      <c r="T20" s="3" t="s">
        <v>112</v>
      </c>
      <c r="U20" s="3" t="s">
        <v>83</v>
      </c>
      <c r="V20" s="3">
        <f>-(0.14 %)</f>
        <v>-1.4000000000000002E-3</v>
      </c>
      <c r="W20" s="3" t="s">
        <v>86</v>
      </c>
      <c r="X20" s="3" t="s">
        <v>2336</v>
      </c>
      <c r="Y20" s="3" t="s">
        <v>83</v>
      </c>
      <c r="Z20" s="3" t="s">
        <v>434</v>
      </c>
      <c r="AA20" s="3" t="s">
        <v>83</v>
      </c>
      <c r="AB20" s="3" t="s">
        <v>112</v>
      </c>
      <c r="AC20" s="3" t="s">
        <v>83</v>
      </c>
      <c r="AD20" s="3">
        <f>-(0.15 %)</f>
        <v>-1.5E-3</v>
      </c>
      <c r="AE20" s="3" t="s">
        <v>86</v>
      </c>
      <c r="AF20" s="3" t="s">
        <v>913</v>
      </c>
      <c r="AG20" s="3" t="s">
        <v>83</v>
      </c>
      <c r="AH20" s="3" t="s">
        <v>432</v>
      </c>
      <c r="AI20" s="3" t="s">
        <v>83</v>
      </c>
      <c r="AJ20" s="3" t="s">
        <v>253</v>
      </c>
      <c r="AK20" s="3" t="s">
        <v>253</v>
      </c>
      <c r="AL20" s="3" t="s">
        <v>149</v>
      </c>
      <c r="AM20" s="3" t="s">
        <v>149</v>
      </c>
      <c r="AN20" s="3" t="s">
        <v>112</v>
      </c>
      <c r="AO20" s="3" t="s">
        <v>112</v>
      </c>
      <c r="AP20" s="3" t="s">
        <v>86</v>
      </c>
      <c r="AQ20" s="3" t="s">
        <v>86</v>
      </c>
      <c r="AR20" s="3" t="s">
        <v>264</v>
      </c>
      <c r="AS20" s="3" t="s">
        <v>264</v>
      </c>
      <c r="AT20" s="3" t="s">
        <v>519</v>
      </c>
      <c r="AU20" s="3" t="s">
        <v>519</v>
      </c>
      <c r="AV20" s="8">
        <v>0.02</v>
      </c>
      <c r="AW20" s="8">
        <v>0.02</v>
      </c>
      <c r="AX20" s="8">
        <v>0.03</v>
      </c>
      <c r="AY20" s="8">
        <v>0.1</v>
      </c>
      <c r="AZ20" s="2"/>
    </row>
    <row r="21" spans="4:52" x14ac:dyDescent="0.2">
      <c r="D21" s="1" t="s">
        <v>2590</v>
      </c>
      <c r="E21" s="3" t="s">
        <v>76</v>
      </c>
      <c r="F21" s="3" t="s">
        <v>2591</v>
      </c>
      <c r="G21" s="3" t="s">
        <v>89</v>
      </c>
      <c r="H21" s="2"/>
      <c r="I21" s="2"/>
      <c r="J21" s="2"/>
      <c r="K21" s="3" t="s">
        <v>79</v>
      </c>
      <c r="L21" s="3" t="s">
        <v>80</v>
      </c>
      <c r="M21" s="6">
        <v>0.81805555555555554</v>
      </c>
      <c r="N21" s="3" t="s">
        <v>2592</v>
      </c>
      <c r="O21" s="2"/>
      <c r="P21" s="3" t="s">
        <v>925</v>
      </c>
      <c r="Q21" s="3" t="s">
        <v>83</v>
      </c>
      <c r="R21" s="3" t="s">
        <v>216</v>
      </c>
      <c r="S21" s="3" t="s">
        <v>83</v>
      </c>
      <c r="T21" s="3" t="s">
        <v>112</v>
      </c>
      <c r="U21" s="3" t="s">
        <v>83</v>
      </c>
      <c r="V21" s="3" t="s">
        <v>2593</v>
      </c>
      <c r="W21" s="3" t="s">
        <v>86</v>
      </c>
      <c r="X21" s="3" t="s">
        <v>370</v>
      </c>
      <c r="Y21" s="3" t="s">
        <v>83</v>
      </c>
      <c r="Z21" s="3" t="s">
        <v>609</v>
      </c>
      <c r="AA21" s="3" t="s">
        <v>83</v>
      </c>
      <c r="AB21" s="3" t="s">
        <v>133</v>
      </c>
      <c r="AC21" s="3" t="s">
        <v>83</v>
      </c>
      <c r="AD21" s="3" t="s">
        <v>2594</v>
      </c>
      <c r="AE21" s="3" t="s">
        <v>86</v>
      </c>
      <c r="AF21" s="3" t="s">
        <v>1225</v>
      </c>
      <c r="AG21" s="3" t="s">
        <v>83</v>
      </c>
      <c r="AH21" s="3" t="s">
        <v>118</v>
      </c>
      <c r="AI21" s="3" t="s">
        <v>83</v>
      </c>
      <c r="AJ21" s="3" t="s">
        <v>1385</v>
      </c>
      <c r="AK21" s="3" t="s">
        <v>1385</v>
      </c>
      <c r="AL21" s="3" t="s">
        <v>498</v>
      </c>
      <c r="AM21" s="3" t="s">
        <v>498</v>
      </c>
      <c r="AN21" s="3" t="s">
        <v>186</v>
      </c>
      <c r="AO21" s="3" t="s">
        <v>186</v>
      </c>
      <c r="AP21" s="3" t="s">
        <v>86</v>
      </c>
      <c r="AQ21" s="3" t="s">
        <v>86</v>
      </c>
      <c r="AR21" s="3" t="s">
        <v>83</v>
      </c>
      <c r="AS21" s="3" t="s">
        <v>83</v>
      </c>
      <c r="AT21" s="3" t="s">
        <v>83</v>
      </c>
      <c r="AU21" s="3" t="s">
        <v>83</v>
      </c>
      <c r="AV21" s="8">
        <v>0.01</v>
      </c>
      <c r="AW21" s="8">
        <v>0.02</v>
      </c>
      <c r="AX21" s="8">
        <v>0.03</v>
      </c>
      <c r="AY21" s="8">
        <v>0.16</v>
      </c>
      <c r="AZ21" s="2"/>
    </row>
    <row r="22" spans="4:52" x14ac:dyDescent="0.2">
      <c r="D22" s="1" t="s">
        <v>2595</v>
      </c>
      <c r="E22" s="3" t="s">
        <v>76</v>
      </c>
      <c r="F22" s="3" t="s">
        <v>2596</v>
      </c>
      <c r="G22" s="3" t="s">
        <v>89</v>
      </c>
      <c r="H22" s="2"/>
      <c r="I22" s="2"/>
      <c r="J22" s="2"/>
      <c r="K22" s="3" t="s">
        <v>79</v>
      </c>
      <c r="L22" s="3" t="s">
        <v>80</v>
      </c>
      <c r="M22" s="6">
        <v>0.81805555555555554</v>
      </c>
      <c r="N22" s="3" t="s">
        <v>2597</v>
      </c>
      <c r="O22" s="2"/>
      <c r="P22" s="3" t="s">
        <v>481</v>
      </c>
      <c r="Q22" s="3" t="s">
        <v>402</v>
      </c>
      <c r="R22" s="3" t="s">
        <v>609</v>
      </c>
      <c r="S22" s="3" t="s">
        <v>575</v>
      </c>
      <c r="T22" s="3" t="s">
        <v>186</v>
      </c>
      <c r="U22" s="3" t="s">
        <v>186</v>
      </c>
      <c r="V22" s="3">
        <f>-(0.33 %)</f>
        <v>-3.3E-3</v>
      </c>
      <c r="W22" s="3" t="s">
        <v>86</v>
      </c>
      <c r="X22" s="3" t="s">
        <v>1353</v>
      </c>
      <c r="Y22" s="3" t="s">
        <v>83</v>
      </c>
      <c r="Z22" s="3" t="s">
        <v>216</v>
      </c>
      <c r="AA22" s="3" t="s">
        <v>83</v>
      </c>
      <c r="AB22" s="3" t="s">
        <v>186</v>
      </c>
      <c r="AC22" s="3" t="s">
        <v>83</v>
      </c>
      <c r="AD22" s="3">
        <f>-(0.02 %)</f>
        <v>-2.0000000000000001E-4</v>
      </c>
      <c r="AE22" s="3" t="s">
        <v>86</v>
      </c>
      <c r="AF22" s="3" t="s">
        <v>1225</v>
      </c>
      <c r="AG22" s="3" t="s">
        <v>83</v>
      </c>
      <c r="AH22" s="3" t="s">
        <v>118</v>
      </c>
      <c r="AI22" s="3" t="s">
        <v>83</v>
      </c>
      <c r="AJ22" s="3" t="s">
        <v>566</v>
      </c>
      <c r="AK22" s="3" t="s">
        <v>566</v>
      </c>
      <c r="AL22" s="3" t="s">
        <v>609</v>
      </c>
      <c r="AM22" s="3" t="s">
        <v>609</v>
      </c>
      <c r="AN22" s="3" t="s">
        <v>186</v>
      </c>
      <c r="AO22" s="3" t="s">
        <v>186</v>
      </c>
      <c r="AP22" s="3" t="s">
        <v>86</v>
      </c>
      <c r="AQ22" s="3" t="s">
        <v>86</v>
      </c>
      <c r="AR22" s="3" t="s">
        <v>2539</v>
      </c>
      <c r="AS22" s="3" t="s">
        <v>2539</v>
      </c>
      <c r="AT22" s="3" t="s">
        <v>139</v>
      </c>
      <c r="AU22" s="3" t="s">
        <v>139</v>
      </c>
      <c r="AV22" s="8">
        <v>0.02</v>
      </c>
      <c r="AW22" s="8">
        <v>0.02</v>
      </c>
      <c r="AX22" s="8">
        <v>0.03</v>
      </c>
      <c r="AY22" s="8">
        <v>0.09</v>
      </c>
      <c r="AZ22" s="2"/>
    </row>
    <row r="23" spans="4:52" x14ac:dyDescent="0.2">
      <c r="D23" s="1" t="s">
        <v>641</v>
      </c>
      <c r="E23" s="3" t="s">
        <v>76</v>
      </c>
      <c r="F23" s="3" t="s">
        <v>88</v>
      </c>
      <c r="G23" s="3" t="s">
        <v>468</v>
      </c>
      <c r="H23" s="2"/>
      <c r="I23" s="2"/>
      <c r="J23" s="2"/>
      <c r="K23" s="3" t="s">
        <v>79</v>
      </c>
      <c r="L23" s="2"/>
      <c r="M23" s="6">
        <v>0.81805555555555554</v>
      </c>
      <c r="N23" s="3" t="s">
        <v>2598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4:52" x14ac:dyDescent="0.2">
      <c r="D24" s="1" t="s">
        <v>768</v>
      </c>
      <c r="E24" s="3" t="s">
        <v>76</v>
      </c>
      <c r="F24" s="3" t="s">
        <v>2599</v>
      </c>
      <c r="G24" s="3" t="s">
        <v>78</v>
      </c>
      <c r="H24" s="2"/>
      <c r="I24" s="2"/>
      <c r="J24" s="2"/>
      <c r="K24" s="3" t="s">
        <v>79</v>
      </c>
      <c r="L24" s="3" t="s">
        <v>80</v>
      </c>
      <c r="M24" s="6">
        <v>0.81874999999999998</v>
      </c>
      <c r="N24" s="3" t="s">
        <v>2417</v>
      </c>
      <c r="O24" s="2"/>
      <c r="P24" s="3" t="s">
        <v>222</v>
      </c>
      <c r="Q24" s="3" t="s">
        <v>1157</v>
      </c>
      <c r="R24" s="3" t="s">
        <v>1874</v>
      </c>
      <c r="S24" s="3" t="s">
        <v>305</v>
      </c>
      <c r="T24" s="3" t="s">
        <v>525</v>
      </c>
      <c r="U24" s="3" t="s">
        <v>392</v>
      </c>
      <c r="V24" s="3" t="s">
        <v>2600</v>
      </c>
      <c r="W24" s="3" t="s">
        <v>2601</v>
      </c>
      <c r="X24" s="3" t="s">
        <v>438</v>
      </c>
      <c r="Y24" s="3" t="s">
        <v>83</v>
      </c>
      <c r="Z24" s="3" t="s">
        <v>645</v>
      </c>
      <c r="AA24" s="3" t="s">
        <v>83</v>
      </c>
      <c r="AB24" s="3" t="s">
        <v>1026</v>
      </c>
      <c r="AC24" s="3" t="s">
        <v>83</v>
      </c>
      <c r="AD24" s="3" t="s">
        <v>2602</v>
      </c>
      <c r="AE24" s="3" t="s">
        <v>86</v>
      </c>
      <c r="AF24" s="3" t="s">
        <v>1225</v>
      </c>
      <c r="AG24" s="3" t="s">
        <v>83</v>
      </c>
      <c r="AH24" s="3" t="s">
        <v>118</v>
      </c>
      <c r="AI24" s="3" t="s">
        <v>83</v>
      </c>
      <c r="AJ24" s="3" t="s">
        <v>1157</v>
      </c>
      <c r="AK24" s="3" t="s">
        <v>1157</v>
      </c>
      <c r="AL24" s="3" t="s">
        <v>859</v>
      </c>
      <c r="AM24" s="3" t="s">
        <v>859</v>
      </c>
      <c r="AN24" s="3" t="s">
        <v>145</v>
      </c>
      <c r="AO24" s="3" t="s">
        <v>145</v>
      </c>
      <c r="AP24" s="3" t="s">
        <v>86</v>
      </c>
      <c r="AQ24" s="3" t="s">
        <v>86</v>
      </c>
      <c r="AR24" s="3" t="s">
        <v>264</v>
      </c>
      <c r="AS24" s="3" t="s">
        <v>264</v>
      </c>
      <c r="AT24" s="3" t="s">
        <v>83</v>
      </c>
      <c r="AU24" s="3" t="s">
        <v>83</v>
      </c>
      <c r="AV24" s="8">
        <v>0.05</v>
      </c>
      <c r="AW24" s="8">
        <v>0.06</v>
      </c>
      <c r="AX24" s="8">
        <v>0.08</v>
      </c>
      <c r="AY24" s="8">
        <v>0.24</v>
      </c>
      <c r="AZ24" s="2"/>
    </row>
    <row r="25" spans="4:52" x14ac:dyDescent="0.2">
      <c r="D25" s="1" t="s">
        <v>2603</v>
      </c>
      <c r="E25" s="3" t="s">
        <v>76</v>
      </c>
      <c r="F25" s="3" t="s">
        <v>173</v>
      </c>
      <c r="G25" s="3" t="s">
        <v>89</v>
      </c>
      <c r="H25" s="2"/>
      <c r="I25" s="2"/>
      <c r="J25" s="2"/>
      <c r="K25" s="3" t="s">
        <v>79</v>
      </c>
      <c r="L25" s="3" t="s">
        <v>80</v>
      </c>
      <c r="M25" s="6">
        <v>0.81874999999999998</v>
      </c>
      <c r="N25" s="3" t="s">
        <v>2604</v>
      </c>
      <c r="O25" s="2"/>
      <c r="P25" s="3" t="s">
        <v>709</v>
      </c>
      <c r="Q25" s="3" t="s">
        <v>83</v>
      </c>
      <c r="R25" s="3" t="s">
        <v>263</v>
      </c>
      <c r="S25" s="3" t="s">
        <v>83</v>
      </c>
      <c r="T25" s="3" t="s">
        <v>179</v>
      </c>
      <c r="U25" s="3" t="s">
        <v>83</v>
      </c>
      <c r="V25" s="3">
        <f>-(0.31 %)</f>
        <v>-3.0999999999999999E-3</v>
      </c>
      <c r="W25" s="3" t="s">
        <v>86</v>
      </c>
      <c r="X25" s="3" t="s">
        <v>2605</v>
      </c>
      <c r="Y25" s="3" t="s">
        <v>83</v>
      </c>
      <c r="Z25" s="3" t="s">
        <v>263</v>
      </c>
      <c r="AA25" s="3" t="s">
        <v>83</v>
      </c>
      <c r="AB25" s="3" t="s">
        <v>200</v>
      </c>
      <c r="AC25" s="3" t="s">
        <v>83</v>
      </c>
      <c r="AD25" s="3" t="s">
        <v>86</v>
      </c>
      <c r="AE25" s="3" t="s">
        <v>86</v>
      </c>
      <c r="AF25" s="3" t="s">
        <v>154</v>
      </c>
      <c r="AG25" s="3" t="s">
        <v>83</v>
      </c>
      <c r="AH25" s="3" t="s">
        <v>393</v>
      </c>
      <c r="AI25" s="3" t="s">
        <v>83</v>
      </c>
      <c r="AJ25" s="3" t="s">
        <v>1692</v>
      </c>
      <c r="AK25" s="3" t="s">
        <v>1692</v>
      </c>
      <c r="AL25" s="3" t="s">
        <v>178</v>
      </c>
      <c r="AM25" s="3" t="s">
        <v>178</v>
      </c>
      <c r="AN25" s="3" t="s">
        <v>200</v>
      </c>
      <c r="AO25" s="3" t="s">
        <v>200</v>
      </c>
      <c r="AP25" s="3" t="s">
        <v>86</v>
      </c>
      <c r="AQ25" s="3" t="s">
        <v>86</v>
      </c>
      <c r="AR25" s="3" t="s">
        <v>264</v>
      </c>
      <c r="AS25" s="3" t="s">
        <v>264</v>
      </c>
      <c r="AT25" s="3" t="s">
        <v>83</v>
      </c>
      <c r="AU25" s="3" t="s">
        <v>83</v>
      </c>
      <c r="AV25" s="8">
        <v>0.01</v>
      </c>
      <c r="AW25" s="8">
        <v>0.01</v>
      </c>
      <c r="AX25" s="8">
        <v>0.02</v>
      </c>
      <c r="AY25" s="8">
        <v>0.22</v>
      </c>
      <c r="AZ25" s="2"/>
    </row>
    <row r="26" spans="4:52" x14ac:dyDescent="0.2">
      <c r="D26" s="4" t="s">
        <v>2283</v>
      </c>
      <c r="E26" s="3" t="s">
        <v>76</v>
      </c>
      <c r="F26" s="3" t="s">
        <v>1468</v>
      </c>
      <c r="G26" s="3" t="s">
        <v>89</v>
      </c>
      <c r="H26" s="2"/>
      <c r="I26" s="2"/>
      <c r="J26" s="2"/>
      <c r="K26" s="3" t="s">
        <v>79</v>
      </c>
      <c r="L26" s="3" t="s">
        <v>80</v>
      </c>
      <c r="M26" s="6">
        <v>0.8208333333333333</v>
      </c>
      <c r="N26" s="4" t="s">
        <v>2606</v>
      </c>
      <c r="O26" s="2"/>
      <c r="P26" s="3" t="s">
        <v>181</v>
      </c>
      <c r="Q26" s="3" t="s">
        <v>83</v>
      </c>
      <c r="R26" s="3" t="s">
        <v>498</v>
      </c>
      <c r="S26" s="3" t="s">
        <v>83</v>
      </c>
      <c r="T26" s="3" t="s">
        <v>112</v>
      </c>
      <c r="U26" s="3" t="s">
        <v>83</v>
      </c>
      <c r="V26" s="3" t="s">
        <v>2607</v>
      </c>
      <c r="W26" s="3" t="s">
        <v>86</v>
      </c>
      <c r="X26" s="3" t="s">
        <v>2212</v>
      </c>
      <c r="Y26" s="3" t="s">
        <v>83</v>
      </c>
      <c r="Z26" s="3" t="s">
        <v>216</v>
      </c>
      <c r="AA26" s="3" t="s">
        <v>83</v>
      </c>
      <c r="AB26" s="3" t="s">
        <v>121</v>
      </c>
      <c r="AC26" s="3" t="s">
        <v>83</v>
      </c>
      <c r="AD26" s="3" t="s">
        <v>2608</v>
      </c>
      <c r="AE26" s="3" t="s">
        <v>86</v>
      </c>
      <c r="AF26" s="3" t="s">
        <v>101</v>
      </c>
      <c r="AG26" s="3" t="s">
        <v>83</v>
      </c>
      <c r="AH26" s="3" t="s">
        <v>118</v>
      </c>
      <c r="AI26" s="3" t="s">
        <v>83</v>
      </c>
      <c r="AJ26" s="3" t="s">
        <v>764</v>
      </c>
      <c r="AK26" s="3" t="s">
        <v>764</v>
      </c>
      <c r="AL26" s="3" t="s">
        <v>721</v>
      </c>
      <c r="AM26" s="3" t="s">
        <v>721</v>
      </c>
      <c r="AN26" s="3" t="s">
        <v>529</v>
      </c>
      <c r="AO26" s="3" t="s">
        <v>529</v>
      </c>
      <c r="AP26" s="3" t="s">
        <v>86</v>
      </c>
      <c r="AQ26" s="3" t="s">
        <v>86</v>
      </c>
      <c r="AR26" s="3" t="s">
        <v>2539</v>
      </c>
      <c r="AS26" s="3" t="s">
        <v>2539</v>
      </c>
      <c r="AT26" s="3" t="s">
        <v>432</v>
      </c>
      <c r="AU26" s="3" t="s">
        <v>432</v>
      </c>
      <c r="AV26" s="8">
        <v>0.02</v>
      </c>
      <c r="AW26" s="8">
        <v>0.03</v>
      </c>
      <c r="AX26" s="8">
        <v>0.05</v>
      </c>
      <c r="AY26" s="8">
        <v>0.13</v>
      </c>
      <c r="AZ26" s="2"/>
    </row>
    <row r="27" spans="4:52" x14ac:dyDescent="0.2">
      <c r="D27" s="1" t="s">
        <v>1464</v>
      </c>
      <c r="E27" s="3" t="s">
        <v>76</v>
      </c>
      <c r="F27" s="3" t="s">
        <v>1465</v>
      </c>
      <c r="G27" s="3" t="s">
        <v>89</v>
      </c>
      <c r="H27" s="2"/>
      <c r="I27" s="2"/>
      <c r="J27" s="2"/>
      <c r="K27" s="3" t="s">
        <v>79</v>
      </c>
      <c r="L27" s="3" t="s">
        <v>80</v>
      </c>
      <c r="M27" s="6">
        <v>0.8208333333333333</v>
      </c>
      <c r="N27" s="3" t="s">
        <v>2609</v>
      </c>
      <c r="O27" s="2"/>
      <c r="P27" s="3" t="s">
        <v>195</v>
      </c>
      <c r="Q27" s="3" t="s">
        <v>726</v>
      </c>
      <c r="R27" s="3" t="s">
        <v>260</v>
      </c>
      <c r="S27" s="3" t="s">
        <v>144</v>
      </c>
      <c r="T27" s="3" t="s">
        <v>179</v>
      </c>
      <c r="U27" s="3" t="s">
        <v>133</v>
      </c>
      <c r="V27" s="3">
        <f>-(0.13 %)</f>
        <v>-1.2999999999999999E-3</v>
      </c>
      <c r="W27" s="3" t="s">
        <v>86</v>
      </c>
      <c r="X27" s="3" t="s">
        <v>2610</v>
      </c>
      <c r="Y27" s="3" t="s">
        <v>2611</v>
      </c>
      <c r="Z27" s="3" t="s">
        <v>144</v>
      </c>
      <c r="AA27" s="3" t="s">
        <v>630</v>
      </c>
      <c r="AB27" s="3" t="s">
        <v>179</v>
      </c>
      <c r="AC27" s="3" t="s">
        <v>112</v>
      </c>
      <c r="AD27" s="3">
        <f>-(0.06 %)</f>
        <v>-5.9999999999999995E-4</v>
      </c>
      <c r="AE27" s="3" t="s">
        <v>86</v>
      </c>
      <c r="AF27" s="3" t="s">
        <v>101</v>
      </c>
      <c r="AG27" s="3" t="s">
        <v>290</v>
      </c>
      <c r="AH27" s="3" t="s">
        <v>118</v>
      </c>
      <c r="AI27" s="3" t="s">
        <v>1592</v>
      </c>
      <c r="AJ27" s="3" t="s">
        <v>764</v>
      </c>
      <c r="AK27" s="3" t="s">
        <v>764</v>
      </c>
      <c r="AL27" s="3" t="s">
        <v>178</v>
      </c>
      <c r="AM27" s="3" t="s">
        <v>178</v>
      </c>
      <c r="AN27" s="3" t="s">
        <v>179</v>
      </c>
      <c r="AO27" s="3" t="s">
        <v>179</v>
      </c>
      <c r="AP27" s="3" t="s">
        <v>86</v>
      </c>
      <c r="AQ27" s="3" t="s">
        <v>86</v>
      </c>
      <c r="AR27" s="3" t="s">
        <v>2539</v>
      </c>
      <c r="AS27" s="3" t="s">
        <v>2539</v>
      </c>
      <c r="AT27" s="3" t="s">
        <v>432</v>
      </c>
      <c r="AU27" s="3" t="s">
        <v>432</v>
      </c>
      <c r="AV27" s="8">
        <v>0.03</v>
      </c>
      <c r="AW27" s="8">
        <v>0.05</v>
      </c>
      <c r="AX27" s="8">
        <v>0.08</v>
      </c>
      <c r="AY27" s="8">
        <v>0.26</v>
      </c>
      <c r="AZ27" s="2"/>
    </row>
    <row r="28" spans="4:52" x14ac:dyDescent="0.2">
      <c r="D28" s="1" t="s">
        <v>1869</v>
      </c>
      <c r="E28" s="3" t="s">
        <v>76</v>
      </c>
      <c r="F28" s="3" t="s">
        <v>2525</v>
      </c>
      <c r="G28" s="3" t="s">
        <v>89</v>
      </c>
      <c r="H28" s="2"/>
      <c r="I28" s="2"/>
      <c r="J28" s="2"/>
      <c r="K28" s="3" t="s">
        <v>79</v>
      </c>
      <c r="L28" s="3" t="s">
        <v>80</v>
      </c>
      <c r="M28" s="6">
        <v>0.8208333333333333</v>
      </c>
      <c r="N28" s="3" t="s">
        <v>2612</v>
      </c>
      <c r="O28" s="2"/>
      <c r="P28" s="3" t="s">
        <v>1243</v>
      </c>
      <c r="Q28" s="3" t="s">
        <v>83</v>
      </c>
      <c r="R28" s="3" t="s">
        <v>2613</v>
      </c>
      <c r="S28" s="3" t="s">
        <v>83</v>
      </c>
      <c r="T28" s="3" t="s">
        <v>419</v>
      </c>
      <c r="U28" s="3" t="s">
        <v>83</v>
      </c>
      <c r="V28" s="3" t="s">
        <v>2614</v>
      </c>
      <c r="W28" s="3" t="s">
        <v>86</v>
      </c>
      <c r="X28" s="3" t="s">
        <v>110</v>
      </c>
      <c r="Y28" s="3" t="s">
        <v>83</v>
      </c>
      <c r="Z28" s="3" t="s">
        <v>1091</v>
      </c>
      <c r="AA28" s="3" t="s">
        <v>83</v>
      </c>
      <c r="AB28" s="3" t="s">
        <v>694</v>
      </c>
      <c r="AC28" s="3" t="s">
        <v>83</v>
      </c>
      <c r="AD28" s="3">
        <f>-(0.58 %)</f>
        <v>-5.7999999999999996E-3</v>
      </c>
      <c r="AE28" s="3" t="s">
        <v>86</v>
      </c>
      <c r="AF28" s="3" t="s">
        <v>1225</v>
      </c>
      <c r="AG28" s="3" t="s">
        <v>83</v>
      </c>
      <c r="AH28" s="3" t="s">
        <v>118</v>
      </c>
      <c r="AI28" s="3" t="s">
        <v>83</v>
      </c>
      <c r="AJ28" s="3" t="s">
        <v>726</v>
      </c>
      <c r="AK28" s="3" t="s">
        <v>726</v>
      </c>
      <c r="AL28" s="3" t="s">
        <v>714</v>
      </c>
      <c r="AM28" s="3" t="s">
        <v>714</v>
      </c>
      <c r="AN28" s="3" t="s">
        <v>1035</v>
      </c>
      <c r="AO28" s="3" t="s">
        <v>1035</v>
      </c>
      <c r="AP28" s="3" t="s">
        <v>86</v>
      </c>
      <c r="AQ28" s="3" t="s">
        <v>86</v>
      </c>
      <c r="AR28" s="3" t="s">
        <v>264</v>
      </c>
      <c r="AS28" s="3" t="s">
        <v>264</v>
      </c>
      <c r="AT28" s="3" t="s">
        <v>83</v>
      </c>
      <c r="AU28" s="3" t="s">
        <v>83</v>
      </c>
      <c r="AV28" s="8">
        <v>0.01</v>
      </c>
      <c r="AW28" s="8">
        <v>0.01</v>
      </c>
      <c r="AX28" s="8">
        <v>0.02</v>
      </c>
      <c r="AY28" s="8">
        <v>0.18</v>
      </c>
      <c r="AZ28" s="2"/>
    </row>
    <row r="29" spans="4:52" x14ac:dyDescent="0.2">
      <c r="D29" s="1" t="s">
        <v>1963</v>
      </c>
      <c r="E29" s="3" t="s">
        <v>76</v>
      </c>
      <c r="F29" s="3" t="s">
        <v>2615</v>
      </c>
      <c r="G29" s="3" t="s">
        <v>89</v>
      </c>
      <c r="H29" s="2"/>
      <c r="I29" s="2"/>
      <c r="J29" s="2"/>
      <c r="K29" s="3" t="s">
        <v>79</v>
      </c>
      <c r="L29" s="3" t="s">
        <v>80</v>
      </c>
      <c r="M29" s="6">
        <v>0.8222222222222223</v>
      </c>
      <c r="N29" s="3" t="s">
        <v>2616</v>
      </c>
      <c r="O29" s="2"/>
      <c r="P29" s="3" t="s">
        <v>586</v>
      </c>
      <c r="Q29" s="3" t="s">
        <v>83</v>
      </c>
      <c r="R29" s="3" t="s">
        <v>498</v>
      </c>
      <c r="S29" s="3" t="s">
        <v>83</v>
      </c>
      <c r="T29" s="3" t="s">
        <v>133</v>
      </c>
      <c r="U29" s="3" t="s">
        <v>83</v>
      </c>
      <c r="V29" s="3" t="s">
        <v>86</v>
      </c>
      <c r="W29" s="3" t="s">
        <v>86</v>
      </c>
      <c r="X29" s="3" t="s">
        <v>669</v>
      </c>
      <c r="Y29" s="3" t="s">
        <v>83</v>
      </c>
      <c r="Z29" s="3" t="s">
        <v>498</v>
      </c>
      <c r="AA29" s="3" t="s">
        <v>83</v>
      </c>
      <c r="AB29" s="3" t="s">
        <v>133</v>
      </c>
      <c r="AC29" s="3" t="s">
        <v>83</v>
      </c>
      <c r="AD29" s="3" t="s">
        <v>86</v>
      </c>
      <c r="AE29" s="3" t="s">
        <v>86</v>
      </c>
      <c r="AF29" s="3" t="s">
        <v>1225</v>
      </c>
      <c r="AG29" s="3" t="s">
        <v>83</v>
      </c>
      <c r="AH29" s="3" t="s">
        <v>118</v>
      </c>
      <c r="AI29" s="3" t="s">
        <v>83</v>
      </c>
      <c r="AJ29" s="3" t="s">
        <v>438</v>
      </c>
      <c r="AK29" s="3" t="s">
        <v>438</v>
      </c>
      <c r="AL29" s="3" t="s">
        <v>216</v>
      </c>
      <c r="AM29" s="3" t="s">
        <v>216</v>
      </c>
      <c r="AN29" s="3" t="s">
        <v>186</v>
      </c>
      <c r="AO29" s="3" t="s">
        <v>186</v>
      </c>
      <c r="AP29" s="3" t="s">
        <v>86</v>
      </c>
      <c r="AQ29" s="3" t="s">
        <v>86</v>
      </c>
      <c r="AR29" s="3" t="s">
        <v>264</v>
      </c>
      <c r="AS29" s="3" t="s">
        <v>264</v>
      </c>
      <c r="AT29" s="3" t="s">
        <v>107</v>
      </c>
      <c r="AU29" s="3" t="s">
        <v>107</v>
      </c>
      <c r="AV29" s="8">
        <v>0.01</v>
      </c>
      <c r="AW29" s="8">
        <v>0.01</v>
      </c>
      <c r="AX29" s="8">
        <v>0.02</v>
      </c>
      <c r="AY29" s="8">
        <v>0.19</v>
      </c>
      <c r="AZ29" s="2"/>
    </row>
    <row r="30" spans="4:52" x14ac:dyDescent="0.2">
      <c r="D30" s="1" t="s">
        <v>960</v>
      </c>
      <c r="E30" s="3" t="s">
        <v>76</v>
      </c>
      <c r="F30" s="3" t="s">
        <v>2311</v>
      </c>
      <c r="G30" s="3" t="s">
        <v>89</v>
      </c>
      <c r="H30" s="2"/>
      <c r="I30" s="2"/>
      <c r="J30" s="2"/>
      <c r="K30" s="3" t="s">
        <v>79</v>
      </c>
      <c r="L30" s="3" t="s">
        <v>80</v>
      </c>
      <c r="M30" s="6">
        <v>0.82361111111111107</v>
      </c>
      <c r="N30" s="3" t="s">
        <v>2617</v>
      </c>
      <c r="O30" s="2"/>
      <c r="P30" s="3" t="s">
        <v>688</v>
      </c>
      <c r="Q30" s="3" t="s">
        <v>83</v>
      </c>
      <c r="R30" s="3" t="s">
        <v>1035</v>
      </c>
      <c r="S30" s="3" t="s">
        <v>83</v>
      </c>
      <c r="T30" s="3" t="s">
        <v>151</v>
      </c>
      <c r="U30" s="3" t="s">
        <v>83</v>
      </c>
      <c r="V30" s="3" t="s">
        <v>2618</v>
      </c>
      <c r="W30" s="3" t="s">
        <v>86</v>
      </c>
      <c r="X30" s="3" t="s">
        <v>2619</v>
      </c>
      <c r="Y30" s="3" t="s">
        <v>83</v>
      </c>
      <c r="Z30" s="3" t="s">
        <v>144</v>
      </c>
      <c r="AA30" s="3" t="s">
        <v>83</v>
      </c>
      <c r="AB30" s="3" t="s">
        <v>347</v>
      </c>
      <c r="AC30" s="3" t="s">
        <v>83</v>
      </c>
      <c r="AD30" s="3" t="s">
        <v>2620</v>
      </c>
      <c r="AE30" s="3" t="s">
        <v>86</v>
      </c>
      <c r="AF30" s="3" t="s">
        <v>154</v>
      </c>
      <c r="AG30" s="3" t="s">
        <v>83</v>
      </c>
      <c r="AH30" s="3" t="s">
        <v>155</v>
      </c>
      <c r="AI30" s="3" t="s">
        <v>83</v>
      </c>
      <c r="AJ30" s="3" t="s">
        <v>2621</v>
      </c>
      <c r="AK30" s="3" t="s">
        <v>2621</v>
      </c>
      <c r="AL30" s="3" t="s">
        <v>260</v>
      </c>
      <c r="AM30" s="3" t="s">
        <v>260</v>
      </c>
      <c r="AN30" s="3" t="s">
        <v>683</v>
      </c>
      <c r="AO30" s="3" t="s">
        <v>683</v>
      </c>
      <c r="AP30" s="3" t="s">
        <v>86</v>
      </c>
      <c r="AQ30" s="3" t="s">
        <v>86</v>
      </c>
      <c r="AR30" s="3" t="s">
        <v>264</v>
      </c>
      <c r="AS30" s="3" t="s">
        <v>264</v>
      </c>
      <c r="AT30" s="3" t="s">
        <v>83</v>
      </c>
      <c r="AU30" s="3" t="s">
        <v>83</v>
      </c>
      <c r="AV30" s="8">
        <v>0.03</v>
      </c>
      <c r="AW30" s="8">
        <v>0.04</v>
      </c>
      <c r="AX30" s="8">
        <v>0.06</v>
      </c>
      <c r="AY30" s="8">
        <v>0.22</v>
      </c>
      <c r="AZ30" s="2"/>
    </row>
    <row r="31" spans="4:52" x14ac:dyDescent="0.2">
      <c r="D31" s="1" t="s">
        <v>587</v>
      </c>
      <c r="E31" s="3" t="s">
        <v>76</v>
      </c>
      <c r="F31" s="3" t="s">
        <v>588</v>
      </c>
      <c r="G31" s="3" t="s">
        <v>130</v>
      </c>
      <c r="H31" s="2"/>
      <c r="I31" s="2"/>
      <c r="J31" s="2"/>
      <c r="K31" s="3" t="s">
        <v>79</v>
      </c>
      <c r="L31" s="3" t="s">
        <v>80</v>
      </c>
      <c r="M31" s="6">
        <v>0.82361111111111107</v>
      </c>
      <c r="N31" s="3" t="s">
        <v>2622</v>
      </c>
      <c r="O31" s="2"/>
      <c r="P31" s="3" t="s">
        <v>879</v>
      </c>
      <c r="Q31" s="3" t="s">
        <v>83</v>
      </c>
      <c r="R31" s="3" t="s">
        <v>1091</v>
      </c>
      <c r="S31" s="3" t="s">
        <v>83</v>
      </c>
      <c r="T31" s="3" t="s">
        <v>132</v>
      </c>
      <c r="U31" s="3" t="s">
        <v>83</v>
      </c>
      <c r="V31" s="3" t="s">
        <v>995</v>
      </c>
      <c r="W31" s="3" t="s">
        <v>86</v>
      </c>
      <c r="X31" s="3" t="s">
        <v>2433</v>
      </c>
      <c r="Y31" s="3" t="s">
        <v>83</v>
      </c>
      <c r="Z31" s="3" t="s">
        <v>1270</v>
      </c>
      <c r="AA31" s="3" t="s">
        <v>83</v>
      </c>
      <c r="AB31" s="3" t="s">
        <v>151</v>
      </c>
      <c r="AC31" s="3" t="s">
        <v>83</v>
      </c>
      <c r="AD31" s="3" t="s">
        <v>86</v>
      </c>
      <c r="AE31" s="3" t="s">
        <v>86</v>
      </c>
      <c r="AF31" s="3" t="s">
        <v>101</v>
      </c>
      <c r="AG31" s="3" t="s">
        <v>83</v>
      </c>
      <c r="AH31" s="3" t="s">
        <v>155</v>
      </c>
      <c r="AI31" s="3" t="s">
        <v>83</v>
      </c>
      <c r="AJ31" s="3" t="s">
        <v>988</v>
      </c>
      <c r="AK31" s="3" t="s">
        <v>988</v>
      </c>
      <c r="AL31" s="3" t="s">
        <v>741</v>
      </c>
      <c r="AM31" s="3" t="s">
        <v>741</v>
      </c>
      <c r="AN31" s="3" t="s">
        <v>146</v>
      </c>
      <c r="AO31" s="3" t="s">
        <v>146</v>
      </c>
      <c r="AP31" s="3" t="s">
        <v>86</v>
      </c>
      <c r="AQ31" s="3" t="s">
        <v>86</v>
      </c>
      <c r="AR31" s="3" t="s">
        <v>2539</v>
      </c>
      <c r="AS31" s="3" t="s">
        <v>2539</v>
      </c>
      <c r="AT31" s="3" t="s">
        <v>432</v>
      </c>
      <c r="AU31" s="3" t="s">
        <v>432</v>
      </c>
      <c r="AV31" s="8">
        <v>0.03</v>
      </c>
      <c r="AW31" s="8">
        <v>0.06</v>
      </c>
      <c r="AX31" s="8">
        <v>0.11</v>
      </c>
      <c r="AY31" s="8">
        <v>0.45</v>
      </c>
      <c r="AZ31" s="2"/>
    </row>
    <row r="32" spans="4:52" x14ac:dyDescent="0.2">
      <c r="D32" s="1" t="s">
        <v>1031</v>
      </c>
      <c r="E32" s="3" t="s">
        <v>76</v>
      </c>
      <c r="F32" s="3" t="s">
        <v>1032</v>
      </c>
      <c r="G32" s="3" t="s">
        <v>468</v>
      </c>
      <c r="H32" s="2"/>
      <c r="I32" s="2"/>
      <c r="J32" s="2"/>
      <c r="K32" s="3" t="s">
        <v>1033</v>
      </c>
      <c r="L32" s="3" t="s">
        <v>161</v>
      </c>
      <c r="M32" s="6">
        <v>0.82361111111111107</v>
      </c>
      <c r="N32" s="3" t="s">
        <v>2623</v>
      </c>
      <c r="O32" s="2"/>
      <c r="P32" s="3" t="s">
        <v>83</v>
      </c>
      <c r="Q32" s="3" t="s">
        <v>83</v>
      </c>
      <c r="R32" s="3" t="s">
        <v>83</v>
      </c>
      <c r="S32" s="3" t="s">
        <v>83</v>
      </c>
      <c r="T32" s="3" t="s">
        <v>83</v>
      </c>
      <c r="U32" s="3" t="s">
        <v>83</v>
      </c>
      <c r="V32" s="3" t="s">
        <v>86</v>
      </c>
      <c r="W32" s="3" t="s">
        <v>86</v>
      </c>
      <c r="X32" s="3" t="s">
        <v>412</v>
      </c>
      <c r="Y32" s="3" t="s">
        <v>83</v>
      </c>
      <c r="Z32" s="3" t="s">
        <v>83</v>
      </c>
      <c r="AA32" s="3" t="s">
        <v>83</v>
      </c>
      <c r="AB32" s="3" t="s">
        <v>179</v>
      </c>
      <c r="AC32" s="3" t="s">
        <v>83</v>
      </c>
      <c r="AD32" s="3" t="s">
        <v>86</v>
      </c>
      <c r="AE32" s="3" t="s">
        <v>86</v>
      </c>
      <c r="AF32" s="3" t="s">
        <v>83</v>
      </c>
      <c r="AG32" s="3" t="s">
        <v>83</v>
      </c>
      <c r="AH32" s="3" t="s">
        <v>83</v>
      </c>
      <c r="AI32" s="3" t="s">
        <v>83</v>
      </c>
      <c r="AJ32" s="3" t="s">
        <v>2624</v>
      </c>
      <c r="AK32" s="3" t="s">
        <v>2624</v>
      </c>
      <c r="AL32" s="3" t="s">
        <v>83</v>
      </c>
      <c r="AM32" s="3" t="s">
        <v>83</v>
      </c>
      <c r="AN32" s="3" t="s">
        <v>186</v>
      </c>
      <c r="AO32" s="3" t="s">
        <v>186</v>
      </c>
      <c r="AP32" s="3" t="s">
        <v>86</v>
      </c>
      <c r="AQ32" s="3" t="s">
        <v>86</v>
      </c>
      <c r="AR32" s="3" t="s">
        <v>83</v>
      </c>
      <c r="AS32" s="3" t="s">
        <v>83</v>
      </c>
      <c r="AT32" s="3" t="s">
        <v>83</v>
      </c>
      <c r="AU32" s="3" t="s">
        <v>83</v>
      </c>
      <c r="AV32" s="8">
        <v>0</v>
      </c>
      <c r="AW32" s="8">
        <v>0</v>
      </c>
      <c r="AX32" s="8">
        <v>0</v>
      </c>
      <c r="AY32" s="8">
        <v>0</v>
      </c>
      <c r="AZ32" s="2"/>
    </row>
    <row r="33" spans="4:52" x14ac:dyDescent="0.2">
      <c r="D33" s="1" t="s">
        <v>2625</v>
      </c>
      <c r="E33" s="3" t="s">
        <v>76</v>
      </c>
      <c r="F33" s="3" t="s">
        <v>129</v>
      </c>
      <c r="G33" s="3" t="s">
        <v>89</v>
      </c>
      <c r="H33" s="2"/>
      <c r="I33" s="2"/>
      <c r="J33" s="2"/>
      <c r="K33" s="3" t="s">
        <v>79</v>
      </c>
      <c r="L33" s="3" t="s">
        <v>80</v>
      </c>
      <c r="M33" s="6">
        <v>0.82430555555555562</v>
      </c>
      <c r="N33" s="3" t="s">
        <v>2626</v>
      </c>
      <c r="O33" s="2"/>
      <c r="P33" s="3" t="s">
        <v>879</v>
      </c>
      <c r="Q33" s="3" t="s">
        <v>83</v>
      </c>
      <c r="R33" s="3" t="s">
        <v>1395</v>
      </c>
      <c r="S33" s="3" t="s">
        <v>83</v>
      </c>
      <c r="T33" s="3" t="s">
        <v>605</v>
      </c>
      <c r="U33" s="3" t="s">
        <v>83</v>
      </c>
      <c r="V33" s="3" t="s">
        <v>2627</v>
      </c>
      <c r="W33" s="3" t="s">
        <v>86</v>
      </c>
      <c r="X33" s="3" t="s">
        <v>2484</v>
      </c>
      <c r="Y33" s="3" t="s">
        <v>83</v>
      </c>
      <c r="Z33" s="3" t="s">
        <v>2628</v>
      </c>
      <c r="AA33" s="3" t="s">
        <v>83</v>
      </c>
      <c r="AB33" s="3" t="s">
        <v>152</v>
      </c>
      <c r="AC33" s="3" t="s">
        <v>83</v>
      </c>
      <c r="AD33" s="3" t="s">
        <v>2287</v>
      </c>
      <c r="AE33" s="3" t="s">
        <v>86</v>
      </c>
      <c r="AF33" s="3" t="s">
        <v>101</v>
      </c>
      <c r="AG33" s="3" t="s">
        <v>83</v>
      </c>
      <c r="AH33" s="3" t="s">
        <v>118</v>
      </c>
      <c r="AI33" s="3" t="s">
        <v>83</v>
      </c>
      <c r="AJ33" s="3" t="s">
        <v>351</v>
      </c>
      <c r="AK33" s="3" t="s">
        <v>351</v>
      </c>
      <c r="AL33" s="3" t="s">
        <v>1136</v>
      </c>
      <c r="AM33" s="3" t="s">
        <v>1136</v>
      </c>
      <c r="AN33" s="3" t="s">
        <v>818</v>
      </c>
      <c r="AO33" s="3" t="s">
        <v>818</v>
      </c>
      <c r="AP33" s="3" t="s">
        <v>86</v>
      </c>
      <c r="AQ33" s="3" t="s">
        <v>86</v>
      </c>
      <c r="AR33" s="3" t="s">
        <v>2539</v>
      </c>
      <c r="AS33" s="3" t="s">
        <v>2539</v>
      </c>
      <c r="AT33" s="3" t="s">
        <v>432</v>
      </c>
      <c r="AU33" s="3" t="s">
        <v>432</v>
      </c>
      <c r="AV33" s="8">
        <v>0.05</v>
      </c>
      <c r="AW33" s="8">
        <v>7.0000000000000007E-2</v>
      </c>
      <c r="AX33" s="8">
        <v>0.09</v>
      </c>
      <c r="AY33" s="8">
        <v>0.36</v>
      </c>
      <c r="AZ33" s="2"/>
    </row>
    <row r="34" spans="4:52" x14ac:dyDescent="0.2">
      <c r="D34" s="1" t="s">
        <v>1174</v>
      </c>
      <c r="E34" s="3" t="s">
        <v>76</v>
      </c>
      <c r="F34" s="3" t="s">
        <v>1175</v>
      </c>
      <c r="G34" s="3" t="s">
        <v>89</v>
      </c>
      <c r="H34" s="2"/>
      <c r="I34" s="2"/>
      <c r="J34" s="2"/>
      <c r="K34" s="3" t="s">
        <v>79</v>
      </c>
      <c r="L34" s="3" t="s">
        <v>80</v>
      </c>
      <c r="M34" s="6">
        <v>0.82500000000000007</v>
      </c>
      <c r="N34" s="3" t="s">
        <v>1176</v>
      </c>
      <c r="O34" s="2"/>
      <c r="P34" s="3" t="s">
        <v>949</v>
      </c>
      <c r="Q34" s="3" t="s">
        <v>83</v>
      </c>
      <c r="R34" s="3" t="s">
        <v>1259</v>
      </c>
      <c r="S34" s="3" t="s">
        <v>83</v>
      </c>
      <c r="T34" s="3" t="s">
        <v>133</v>
      </c>
      <c r="U34" s="3" t="s">
        <v>83</v>
      </c>
      <c r="V34" s="3" t="s">
        <v>2629</v>
      </c>
      <c r="W34" s="3" t="s">
        <v>86</v>
      </c>
      <c r="X34" s="3" t="s">
        <v>370</v>
      </c>
      <c r="Y34" s="3" t="s">
        <v>83</v>
      </c>
      <c r="Z34" s="3" t="s">
        <v>1200</v>
      </c>
      <c r="AA34" s="3" t="s">
        <v>83</v>
      </c>
      <c r="AB34" s="3" t="s">
        <v>186</v>
      </c>
      <c r="AC34" s="3" t="s">
        <v>83</v>
      </c>
      <c r="AD34" s="3" t="s">
        <v>2630</v>
      </c>
      <c r="AE34" s="3" t="s">
        <v>86</v>
      </c>
      <c r="AF34" s="3" t="s">
        <v>1225</v>
      </c>
      <c r="AG34" s="3" t="s">
        <v>83</v>
      </c>
      <c r="AH34" s="3" t="s">
        <v>118</v>
      </c>
      <c r="AI34" s="3" t="s">
        <v>83</v>
      </c>
      <c r="AJ34" s="3" t="s">
        <v>615</v>
      </c>
      <c r="AK34" s="3" t="s">
        <v>615</v>
      </c>
      <c r="AL34" s="3" t="s">
        <v>120</v>
      </c>
      <c r="AM34" s="3" t="s">
        <v>120</v>
      </c>
      <c r="AN34" s="3" t="s">
        <v>186</v>
      </c>
      <c r="AO34" s="3" t="s">
        <v>186</v>
      </c>
      <c r="AP34" s="3" t="s">
        <v>86</v>
      </c>
      <c r="AQ34" s="3" t="s">
        <v>86</v>
      </c>
      <c r="AR34" s="3" t="s">
        <v>2539</v>
      </c>
      <c r="AS34" s="3" t="s">
        <v>2539</v>
      </c>
      <c r="AT34" s="3" t="s">
        <v>519</v>
      </c>
      <c r="AU34" s="3" t="s">
        <v>519</v>
      </c>
      <c r="AV34" s="8">
        <v>0.01</v>
      </c>
      <c r="AW34" s="8">
        <v>0.01</v>
      </c>
      <c r="AX34" s="8">
        <v>0.02</v>
      </c>
      <c r="AY34" s="8">
        <v>0.11</v>
      </c>
      <c r="AZ34" s="2"/>
    </row>
    <row r="35" spans="4:52" x14ac:dyDescent="0.2">
      <c r="D35" s="1" t="s">
        <v>830</v>
      </c>
      <c r="E35" s="3" t="s">
        <v>76</v>
      </c>
      <c r="F35" s="3" t="s">
        <v>88</v>
      </c>
      <c r="G35" s="3" t="s">
        <v>468</v>
      </c>
      <c r="H35" s="2"/>
      <c r="I35" s="2"/>
      <c r="J35" s="2"/>
      <c r="K35" s="3" t="s">
        <v>79</v>
      </c>
      <c r="L35" s="2"/>
      <c r="M35" s="6">
        <v>0.82500000000000007</v>
      </c>
      <c r="N35" s="3" t="s">
        <v>2631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4:52" x14ac:dyDescent="0.2">
      <c r="D36" s="1" t="s">
        <v>1518</v>
      </c>
      <c r="E36" s="3" t="s">
        <v>76</v>
      </c>
      <c r="F36" s="3" t="s">
        <v>173</v>
      </c>
      <c r="G36" s="3" t="s">
        <v>89</v>
      </c>
      <c r="H36" s="2"/>
      <c r="I36" s="2"/>
      <c r="J36" s="2"/>
      <c r="K36" s="3" t="s">
        <v>79</v>
      </c>
      <c r="L36" s="3" t="s">
        <v>80</v>
      </c>
      <c r="M36" s="6">
        <v>0.8256944444444444</v>
      </c>
      <c r="N36" s="3" t="s">
        <v>2632</v>
      </c>
      <c r="O36" s="2"/>
      <c r="P36" s="3" t="s">
        <v>1498</v>
      </c>
      <c r="Q36" s="3" t="s">
        <v>83</v>
      </c>
      <c r="R36" s="3" t="s">
        <v>244</v>
      </c>
      <c r="S36" s="3" t="s">
        <v>83</v>
      </c>
      <c r="T36" s="3" t="s">
        <v>186</v>
      </c>
      <c r="U36" s="3" t="s">
        <v>83</v>
      </c>
      <c r="V36" s="3" t="s">
        <v>2633</v>
      </c>
      <c r="W36" s="3" t="s">
        <v>86</v>
      </c>
      <c r="X36" s="3" t="s">
        <v>82</v>
      </c>
      <c r="Y36" s="3" t="s">
        <v>83</v>
      </c>
      <c r="Z36" s="3" t="s">
        <v>193</v>
      </c>
      <c r="AA36" s="3" t="s">
        <v>83</v>
      </c>
      <c r="AB36" s="3" t="s">
        <v>186</v>
      </c>
      <c r="AC36" s="3" t="s">
        <v>83</v>
      </c>
      <c r="AD36" s="3" t="s">
        <v>2634</v>
      </c>
      <c r="AE36" s="3" t="s">
        <v>86</v>
      </c>
      <c r="AF36" s="3" t="s">
        <v>1225</v>
      </c>
      <c r="AG36" s="3" t="s">
        <v>83</v>
      </c>
      <c r="AH36" s="3" t="s">
        <v>118</v>
      </c>
      <c r="AI36" s="3" t="s">
        <v>83</v>
      </c>
      <c r="AJ36" s="3" t="s">
        <v>1387</v>
      </c>
      <c r="AK36" s="3" t="s">
        <v>1387</v>
      </c>
      <c r="AL36" s="3" t="s">
        <v>295</v>
      </c>
      <c r="AM36" s="3" t="s">
        <v>295</v>
      </c>
      <c r="AN36" s="3" t="s">
        <v>112</v>
      </c>
      <c r="AO36" s="3" t="s">
        <v>112</v>
      </c>
      <c r="AP36" s="3" t="s">
        <v>86</v>
      </c>
      <c r="AQ36" s="3" t="s">
        <v>86</v>
      </c>
      <c r="AR36" s="3" t="s">
        <v>264</v>
      </c>
      <c r="AS36" s="3" t="s">
        <v>264</v>
      </c>
      <c r="AT36" s="3" t="s">
        <v>83</v>
      </c>
      <c r="AU36" s="3" t="s">
        <v>83</v>
      </c>
      <c r="AV36" s="8">
        <v>0.03</v>
      </c>
      <c r="AW36" s="8">
        <v>0.03</v>
      </c>
      <c r="AX36" s="8">
        <v>0.04</v>
      </c>
      <c r="AY36" s="8">
        <v>0.15</v>
      </c>
      <c r="AZ36" s="2"/>
    </row>
    <row r="37" spans="4:52" x14ac:dyDescent="0.2">
      <c r="D37" s="1" t="s">
        <v>2081</v>
      </c>
      <c r="E37" s="3" t="s">
        <v>76</v>
      </c>
      <c r="F37" s="3" t="s">
        <v>1524</v>
      </c>
      <c r="G37" s="3" t="s">
        <v>89</v>
      </c>
      <c r="H37" s="2"/>
      <c r="I37" s="2"/>
      <c r="J37" s="2"/>
      <c r="K37" s="3" t="s">
        <v>79</v>
      </c>
      <c r="L37" s="3" t="s">
        <v>80</v>
      </c>
      <c r="M37" s="6">
        <v>0.8256944444444444</v>
      </c>
      <c r="N37" s="3" t="s">
        <v>2635</v>
      </c>
      <c r="O37" s="2"/>
      <c r="P37" s="3" t="s">
        <v>879</v>
      </c>
      <c r="Q37" s="3" t="s">
        <v>83</v>
      </c>
      <c r="R37" s="3" t="s">
        <v>721</v>
      </c>
      <c r="S37" s="3" t="s">
        <v>83</v>
      </c>
      <c r="T37" s="3" t="s">
        <v>133</v>
      </c>
      <c r="U37" s="3" t="s">
        <v>83</v>
      </c>
      <c r="V37" s="3">
        <f>-(0.29 %)</f>
        <v>-2.8999999999999998E-3</v>
      </c>
      <c r="W37" s="3" t="s">
        <v>86</v>
      </c>
      <c r="X37" s="3" t="s">
        <v>1594</v>
      </c>
      <c r="Y37" s="3" t="s">
        <v>83</v>
      </c>
      <c r="Z37" s="3" t="s">
        <v>721</v>
      </c>
      <c r="AA37" s="3" t="s">
        <v>83</v>
      </c>
      <c r="AB37" s="3" t="s">
        <v>186</v>
      </c>
      <c r="AC37" s="3" t="s">
        <v>83</v>
      </c>
      <c r="AD37" s="3">
        <f>-(0.08 %)</f>
        <v>-8.0000000000000004E-4</v>
      </c>
      <c r="AE37" s="3" t="s">
        <v>86</v>
      </c>
      <c r="AF37" s="3" t="s">
        <v>101</v>
      </c>
      <c r="AG37" s="3" t="s">
        <v>83</v>
      </c>
      <c r="AH37" s="3" t="s">
        <v>118</v>
      </c>
      <c r="AI37" s="3" t="s">
        <v>83</v>
      </c>
      <c r="AJ37" s="3" t="s">
        <v>191</v>
      </c>
      <c r="AK37" s="3" t="s">
        <v>191</v>
      </c>
      <c r="AL37" s="3" t="s">
        <v>356</v>
      </c>
      <c r="AM37" s="3" t="s">
        <v>356</v>
      </c>
      <c r="AN37" s="3" t="s">
        <v>186</v>
      </c>
      <c r="AO37" s="3" t="s">
        <v>186</v>
      </c>
      <c r="AP37" s="3" t="s">
        <v>86</v>
      </c>
      <c r="AQ37" s="3" t="s">
        <v>86</v>
      </c>
      <c r="AR37" s="3" t="s">
        <v>2539</v>
      </c>
      <c r="AS37" s="3" t="s">
        <v>2539</v>
      </c>
      <c r="AT37" s="3" t="s">
        <v>107</v>
      </c>
      <c r="AU37" s="3" t="s">
        <v>107</v>
      </c>
      <c r="AV37" s="8">
        <v>0.02</v>
      </c>
      <c r="AW37" s="8">
        <v>0.02</v>
      </c>
      <c r="AX37" s="8">
        <v>0.03</v>
      </c>
      <c r="AY37" s="8">
        <v>0.15</v>
      </c>
      <c r="AZ37" s="2"/>
    </row>
    <row r="38" spans="4:52" x14ac:dyDescent="0.2">
      <c r="D38" s="1" t="s">
        <v>555</v>
      </c>
      <c r="E38" s="3" t="s">
        <v>920</v>
      </c>
      <c r="F38" s="3" t="s">
        <v>2636</v>
      </c>
      <c r="G38" s="3" t="s">
        <v>89</v>
      </c>
      <c r="H38" s="2"/>
      <c r="I38" s="2"/>
      <c r="J38" s="2"/>
      <c r="K38" s="3" t="s">
        <v>79</v>
      </c>
      <c r="L38" s="3" t="s">
        <v>80</v>
      </c>
      <c r="M38" s="6">
        <v>0.82777777777777783</v>
      </c>
      <c r="N38" s="3" t="s">
        <v>2637</v>
      </c>
      <c r="O38" s="2"/>
      <c r="P38" s="3" t="s">
        <v>83</v>
      </c>
      <c r="Q38" s="3" t="s">
        <v>83</v>
      </c>
      <c r="R38" s="3" t="s">
        <v>83</v>
      </c>
      <c r="S38" s="3" t="s">
        <v>83</v>
      </c>
      <c r="T38" s="3" t="s">
        <v>83</v>
      </c>
      <c r="U38" s="3" t="s">
        <v>83</v>
      </c>
      <c r="V38" s="3" t="s">
        <v>86</v>
      </c>
      <c r="W38" s="3" t="s">
        <v>86</v>
      </c>
      <c r="X38" s="3" t="s">
        <v>438</v>
      </c>
      <c r="Y38" s="3" t="s">
        <v>83</v>
      </c>
      <c r="Z38" s="3" t="s">
        <v>105</v>
      </c>
      <c r="AA38" s="3" t="s">
        <v>83</v>
      </c>
      <c r="AB38" s="3" t="s">
        <v>357</v>
      </c>
      <c r="AC38" s="3" t="s">
        <v>83</v>
      </c>
      <c r="AD38" s="3" t="s">
        <v>86</v>
      </c>
      <c r="AE38" s="3" t="s">
        <v>86</v>
      </c>
      <c r="AF38" s="3" t="s">
        <v>1225</v>
      </c>
      <c r="AG38" s="3" t="s">
        <v>83</v>
      </c>
      <c r="AH38" s="3" t="s">
        <v>155</v>
      </c>
      <c r="AI38" s="3" t="s">
        <v>83</v>
      </c>
      <c r="AJ38" s="3" t="s">
        <v>181</v>
      </c>
      <c r="AK38" s="3" t="s">
        <v>181</v>
      </c>
      <c r="AL38" s="3" t="s">
        <v>398</v>
      </c>
      <c r="AM38" s="3" t="s">
        <v>398</v>
      </c>
      <c r="AN38" s="3" t="s">
        <v>83</v>
      </c>
      <c r="AO38" s="3" t="s">
        <v>83</v>
      </c>
      <c r="AP38" s="3" t="s">
        <v>86</v>
      </c>
      <c r="AQ38" s="3" t="s">
        <v>86</v>
      </c>
      <c r="AR38" s="3" t="s">
        <v>264</v>
      </c>
      <c r="AS38" s="3" t="s">
        <v>264</v>
      </c>
      <c r="AT38" s="3" t="s">
        <v>83</v>
      </c>
      <c r="AU38" s="3" t="s">
        <v>83</v>
      </c>
      <c r="AV38" s="8">
        <v>0.01</v>
      </c>
      <c r="AW38" s="8">
        <v>0.01</v>
      </c>
      <c r="AX38" s="8">
        <v>0.04</v>
      </c>
      <c r="AY38" s="8">
        <v>0.48</v>
      </c>
      <c r="AZ38" s="2"/>
    </row>
    <row r="39" spans="4:52" x14ac:dyDescent="0.2">
      <c r="D39" s="1" t="s">
        <v>1456</v>
      </c>
      <c r="E39" s="3" t="s">
        <v>76</v>
      </c>
      <c r="F39" s="3" t="s">
        <v>1457</v>
      </c>
      <c r="G39" s="3" t="s">
        <v>89</v>
      </c>
      <c r="H39" s="2"/>
      <c r="I39" s="2"/>
      <c r="J39" s="2"/>
      <c r="K39" s="3" t="s">
        <v>79</v>
      </c>
      <c r="L39" s="3" t="s">
        <v>80</v>
      </c>
      <c r="M39" s="6">
        <v>0.83819444444444446</v>
      </c>
      <c r="N39" s="3" t="s">
        <v>2638</v>
      </c>
      <c r="O39" s="2"/>
      <c r="P39" s="3" t="s">
        <v>1106</v>
      </c>
      <c r="Q39" s="3" t="s">
        <v>301</v>
      </c>
      <c r="R39" s="3" t="s">
        <v>216</v>
      </c>
      <c r="S39" s="3" t="s">
        <v>504</v>
      </c>
      <c r="T39" s="3" t="s">
        <v>529</v>
      </c>
      <c r="U39" s="3" t="s">
        <v>426</v>
      </c>
      <c r="V39" s="3" t="s">
        <v>2639</v>
      </c>
      <c r="W39" s="3" t="s">
        <v>2640</v>
      </c>
      <c r="X39" s="3" t="s">
        <v>1010</v>
      </c>
      <c r="Y39" s="3" t="s">
        <v>2641</v>
      </c>
      <c r="Z39" s="3" t="s">
        <v>138</v>
      </c>
      <c r="AA39" s="3" t="s">
        <v>490</v>
      </c>
      <c r="AB39" s="3" t="s">
        <v>115</v>
      </c>
      <c r="AC39" s="3" t="s">
        <v>426</v>
      </c>
      <c r="AD39" s="3">
        <f>-(0.47 %)</f>
        <v>-4.6999999999999993E-3</v>
      </c>
      <c r="AE39" s="3" t="s">
        <v>2642</v>
      </c>
      <c r="AF39" s="3" t="s">
        <v>1225</v>
      </c>
      <c r="AG39" s="3" t="s">
        <v>290</v>
      </c>
      <c r="AH39" s="3" t="s">
        <v>155</v>
      </c>
      <c r="AI39" s="3" t="s">
        <v>559</v>
      </c>
      <c r="AJ39" s="3" t="s">
        <v>214</v>
      </c>
      <c r="AK39" s="3" t="s">
        <v>214</v>
      </c>
      <c r="AL39" s="3" t="s">
        <v>498</v>
      </c>
      <c r="AM39" s="3" t="s">
        <v>498</v>
      </c>
      <c r="AN39" s="3" t="s">
        <v>441</v>
      </c>
      <c r="AO39" s="3" t="s">
        <v>441</v>
      </c>
      <c r="AP39" s="3" t="s">
        <v>86</v>
      </c>
      <c r="AQ39" s="3" t="s">
        <v>86</v>
      </c>
      <c r="AR39" s="3" t="s">
        <v>2539</v>
      </c>
      <c r="AS39" s="3" t="s">
        <v>2539</v>
      </c>
      <c r="AT39" s="3" t="s">
        <v>155</v>
      </c>
      <c r="AU39" s="3" t="s">
        <v>155</v>
      </c>
      <c r="AV39" s="8">
        <v>0.11</v>
      </c>
      <c r="AW39" s="8">
        <v>0.12</v>
      </c>
      <c r="AX39" s="8">
        <v>0.15</v>
      </c>
      <c r="AY39" s="8">
        <v>0.34</v>
      </c>
      <c r="AZ39" s="2"/>
    </row>
    <row r="40" spans="4:52" x14ac:dyDescent="0.2">
      <c r="D40" s="1" t="s">
        <v>2643</v>
      </c>
      <c r="E40" s="3" t="s">
        <v>76</v>
      </c>
      <c r="F40" s="3" t="s">
        <v>1570</v>
      </c>
      <c r="G40" s="3" t="s">
        <v>89</v>
      </c>
      <c r="H40" s="2"/>
      <c r="I40" s="2"/>
      <c r="J40" s="2"/>
      <c r="K40" s="3" t="s">
        <v>79</v>
      </c>
      <c r="L40" s="3" t="s">
        <v>80</v>
      </c>
      <c r="M40" s="6">
        <v>0.84027777777777779</v>
      </c>
      <c r="N40" s="3" t="s">
        <v>2644</v>
      </c>
      <c r="O40" s="2"/>
      <c r="P40" s="3" t="s">
        <v>279</v>
      </c>
      <c r="Q40" s="3" t="s">
        <v>1347</v>
      </c>
      <c r="R40" s="3" t="s">
        <v>260</v>
      </c>
      <c r="S40" s="3" t="s">
        <v>144</v>
      </c>
      <c r="T40" s="3" t="s">
        <v>186</v>
      </c>
      <c r="U40" s="3" t="s">
        <v>121</v>
      </c>
      <c r="V40" s="3">
        <f>-(0.08 %)</f>
        <v>-8.0000000000000004E-4</v>
      </c>
      <c r="W40" s="3" t="s">
        <v>86</v>
      </c>
      <c r="X40" s="3" t="s">
        <v>879</v>
      </c>
      <c r="Y40" s="3" t="s">
        <v>2645</v>
      </c>
      <c r="Z40" s="3" t="s">
        <v>260</v>
      </c>
      <c r="AA40" s="3" t="s">
        <v>263</v>
      </c>
      <c r="AB40" s="3" t="s">
        <v>186</v>
      </c>
      <c r="AC40" s="3" t="s">
        <v>115</v>
      </c>
      <c r="AD40" s="3">
        <f>-(0.03 %)</f>
        <v>-2.9999999999999997E-4</v>
      </c>
      <c r="AE40" s="3" t="s">
        <v>86</v>
      </c>
      <c r="AF40" s="3" t="s">
        <v>83</v>
      </c>
      <c r="AG40" s="3" t="s">
        <v>290</v>
      </c>
      <c r="AH40" s="3" t="s">
        <v>118</v>
      </c>
      <c r="AI40" s="3" t="s">
        <v>1592</v>
      </c>
      <c r="AJ40" s="3" t="s">
        <v>615</v>
      </c>
      <c r="AK40" s="3" t="s">
        <v>615</v>
      </c>
      <c r="AL40" s="3" t="s">
        <v>260</v>
      </c>
      <c r="AM40" s="3" t="s">
        <v>260</v>
      </c>
      <c r="AN40" s="3" t="s">
        <v>179</v>
      </c>
      <c r="AO40" s="3" t="s">
        <v>179</v>
      </c>
      <c r="AP40" s="3" t="s">
        <v>86</v>
      </c>
      <c r="AQ40" s="3" t="s">
        <v>86</v>
      </c>
      <c r="AR40" s="3" t="s">
        <v>264</v>
      </c>
      <c r="AS40" s="3" t="s">
        <v>264</v>
      </c>
      <c r="AT40" s="3" t="s">
        <v>83</v>
      </c>
      <c r="AU40" s="3" t="s">
        <v>83</v>
      </c>
      <c r="AV40" s="8">
        <v>0.02</v>
      </c>
      <c r="AW40" s="8">
        <v>0.05</v>
      </c>
      <c r="AX40" s="8">
        <v>0.09</v>
      </c>
      <c r="AY40" s="8">
        <v>0.19</v>
      </c>
      <c r="AZ40" s="2"/>
    </row>
    <row r="41" spans="4:52" x14ac:dyDescent="0.2">
      <c r="D41" s="1" t="s">
        <v>1072</v>
      </c>
      <c r="E41" s="3" t="s">
        <v>76</v>
      </c>
      <c r="F41" s="3" t="s">
        <v>1073</v>
      </c>
      <c r="G41" s="3" t="s">
        <v>89</v>
      </c>
      <c r="H41" s="2"/>
      <c r="I41" s="2"/>
      <c r="J41" s="2"/>
      <c r="K41" s="3" t="s">
        <v>79</v>
      </c>
      <c r="L41" s="3" t="s">
        <v>80</v>
      </c>
      <c r="M41" s="6">
        <v>0.84305555555555556</v>
      </c>
      <c r="N41" s="3" t="s">
        <v>2646</v>
      </c>
      <c r="O41" s="2"/>
      <c r="P41" s="3" t="s">
        <v>195</v>
      </c>
      <c r="Q41" s="3" t="s">
        <v>83</v>
      </c>
      <c r="R41" s="3" t="s">
        <v>244</v>
      </c>
      <c r="S41" s="3" t="s">
        <v>83</v>
      </c>
      <c r="T41" s="3" t="s">
        <v>186</v>
      </c>
      <c r="U41" s="3" t="s">
        <v>83</v>
      </c>
      <c r="V41" s="3" t="s">
        <v>2647</v>
      </c>
      <c r="W41" s="3" t="s">
        <v>86</v>
      </c>
      <c r="X41" s="3" t="s">
        <v>671</v>
      </c>
      <c r="Y41" s="3" t="s">
        <v>83</v>
      </c>
      <c r="Z41" s="3" t="s">
        <v>391</v>
      </c>
      <c r="AA41" s="3" t="s">
        <v>83</v>
      </c>
      <c r="AB41" s="3" t="s">
        <v>186</v>
      </c>
      <c r="AC41" s="3" t="s">
        <v>83</v>
      </c>
      <c r="AD41" s="3" t="s">
        <v>2648</v>
      </c>
      <c r="AE41" s="3" t="s">
        <v>86</v>
      </c>
      <c r="AF41" s="3" t="s">
        <v>1225</v>
      </c>
      <c r="AG41" s="3" t="s">
        <v>83</v>
      </c>
      <c r="AH41" s="3" t="s">
        <v>118</v>
      </c>
      <c r="AI41" s="3" t="s">
        <v>83</v>
      </c>
      <c r="AJ41" s="3" t="s">
        <v>270</v>
      </c>
      <c r="AK41" s="3" t="s">
        <v>270</v>
      </c>
      <c r="AL41" s="3" t="s">
        <v>244</v>
      </c>
      <c r="AM41" s="3" t="s">
        <v>244</v>
      </c>
      <c r="AN41" s="3" t="s">
        <v>194</v>
      </c>
      <c r="AO41" s="3" t="s">
        <v>194</v>
      </c>
      <c r="AP41" s="3" t="s">
        <v>86</v>
      </c>
      <c r="AQ41" s="3" t="s">
        <v>86</v>
      </c>
      <c r="AR41" s="3" t="s">
        <v>264</v>
      </c>
      <c r="AS41" s="3" t="s">
        <v>264</v>
      </c>
      <c r="AT41" s="3" t="s">
        <v>519</v>
      </c>
      <c r="AU41" s="3" t="s">
        <v>519</v>
      </c>
      <c r="AV41" s="8">
        <v>0.02</v>
      </c>
      <c r="AW41" s="8">
        <v>0.02</v>
      </c>
      <c r="AX41" s="8">
        <v>0.05</v>
      </c>
      <c r="AY41" s="8">
        <v>0.69</v>
      </c>
      <c r="AZ41" s="2"/>
    </row>
    <row r="42" spans="4:52" x14ac:dyDescent="0.2">
      <c r="D42" s="1" t="s">
        <v>979</v>
      </c>
      <c r="E42" s="3" t="s">
        <v>76</v>
      </c>
      <c r="F42" s="3" t="s">
        <v>980</v>
      </c>
      <c r="G42" s="3" t="s">
        <v>89</v>
      </c>
      <c r="H42" s="2"/>
      <c r="I42" s="2"/>
      <c r="J42" s="2"/>
      <c r="K42" s="3" t="s">
        <v>79</v>
      </c>
      <c r="L42" s="3" t="s">
        <v>80</v>
      </c>
      <c r="M42" s="6">
        <v>0.84305555555555556</v>
      </c>
      <c r="N42" s="3" t="s">
        <v>2649</v>
      </c>
      <c r="O42" s="2"/>
      <c r="P42" s="3" t="s">
        <v>1424</v>
      </c>
      <c r="Q42" s="3" t="s">
        <v>83</v>
      </c>
      <c r="R42" s="3" t="s">
        <v>185</v>
      </c>
      <c r="S42" s="3" t="s">
        <v>83</v>
      </c>
      <c r="T42" s="3" t="s">
        <v>151</v>
      </c>
      <c r="U42" s="3" t="s">
        <v>83</v>
      </c>
      <c r="V42" s="3" t="s">
        <v>2650</v>
      </c>
      <c r="W42" s="3" t="s">
        <v>86</v>
      </c>
      <c r="X42" s="3" t="s">
        <v>1333</v>
      </c>
      <c r="Y42" s="3" t="s">
        <v>83</v>
      </c>
      <c r="Z42" s="3" t="s">
        <v>896</v>
      </c>
      <c r="AA42" s="3" t="s">
        <v>83</v>
      </c>
      <c r="AB42" s="3" t="s">
        <v>121</v>
      </c>
      <c r="AC42" s="3" t="s">
        <v>83</v>
      </c>
      <c r="AD42" s="3" t="s">
        <v>2651</v>
      </c>
      <c r="AE42" s="3" t="s">
        <v>86</v>
      </c>
      <c r="AF42" s="3" t="s">
        <v>117</v>
      </c>
      <c r="AG42" s="3" t="s">
        <v>83</v>
      </c>
      <c r="AH42" s="3" t="s">
        <v>155</v>
      </c>
      <c r="AI42" s="3" t="s">
        <v>83</v>
      </c>
      <c r="AJ42" s="3" t="s">
        <v>679</v>
      </c>
      <c r="AK42" s="3" t="s">
        <v>679</v>
      </c>
      <c r="AL42" s="3" t="s">
        <v>260</v>
      </c>
      <c r="AM42" s="3" t="s">
        <v>260</v>
      </c>
      <c r="AN42" s="3" t="s">
        <v>112</v>
      </c>
      <c r="AO42" s="3" t="s">
        <v>112</v>
      </c>
      <c r="AP42" s="3" t="s">
        <v>86</v>
      </c>
      <c r="AQ42" s="3" t="s">
        <v>86</v>
      </c>
      <c r="AR42" s="3" t="s">
        <v>2539</v>
      </c>
      <c r="AS42" s="3" t="s">
        <v>2539</v>
      </c>
      <c r="AT42" s="3" t="s">
        <v>519</v>
      </c>
      <c r="AU42" s="3" t="s">
        <v>519</v>
      </c>
      <c r="AV42" s="8">
        <v>0.02</v>
      </c>
      <c r="AW42" s="8">
        <v>0.03</v>
      </c>
      <c r="AX42" s="8">
        <v>0.04</v>
      </c>
      <c r="AY42" s="8">
        <v>0.26</v>
      </c>
      <c r="AZ42" s="2"/>
    </row>
    <row r="43" spans="4:52" ht="21" customHeight="1" x14ac:dyDescent="0.2">
      <c r="D43" s="1" t="s">
        <v>1130</v>
      </c>
      <c r="E43" s="3" t="s">
        <v>76</v>
      </c>
      <c r="F43" s="3" t="s">
        <v>1131</v>
      </c>
      <c r="G43" s="3" t="s">
        <v>89</v>
      </c>
      <c r="H43" s="2"/>
      <c r="I43" s="2"/>
      <c r="J43" s="2"/>
      <c r="K43" s="3" t="s">
        <v>79</v>
      </c>
      <c r="L43" s="3" t="s">
        <v>80</v>
      </c>
      <c r="M43" s="6">
        <v>0.85</v>
      </c>
      <c r="N43" s="3" t="s">
        <v>1629</v>
      </c>
      <c r="O43" s="2"/>
      <c r="P43" s="3" t="s">
        <v>1424</v>
      </c>
      <c r="Q43" s="3" t="s">
        <v>83</v>
      </c>
      <c r="R43" s="3" t="s">
        <v>85</v>
      </c>
      <c r="S43" s="3" t="s">
        <v>83</v>
      </c>
      <c r="T43" s="3" t="s">
        <v>179</v>
      </c>
      <c r="U43" s="3" t="s">
        <v>83</v>
      </c>
      <c r="V43" s="3" t="s">
        <v>86</v>
      </c>
      <c r="W43" s="3" t="s">
        <v>86</v>
      </c>
      <c r="X43" s="3" t="s">
        <v>481</v>
      </c>
      <c r="Y43" s="3" t="s">
        <v>83</v>
      </c>
      <c r="Z43" s="3" t="s">
        <v>525</v>
      </c>
      <c r="AA43" s="3" t="s">
        <v>83</v>
      </c>
      <c r="AB43" s="3" t="s">
        <v>357</v>
      </c>
      <c r="AC43" s="3" t="s">
        <v>83</v>
      </c>
      <c r="AD43" s="3" t="s">
        <v>86</v>
      </c>
      <c r="AE43" s="3" t="s">
        <v>86</v>
      </c>
      <c r="AF43" s="3" t="s">
        <v>83</v>
      </c>
      <c r="AG43" s="3" t="s">
        <v>83</v>
      </c>
      <c r="AH43" s="3" t="s">
        <v>313</v>
      </c>
      <c r="AI43" s="3" t="s">
        <v>83</v>
      </c>
      <c r="AJ43" s="3" t="s">
        <v>1811</v>
      </c>
      <c r="AK43" s="3" t="s">
        <v>1811</v>
      </c>
      <c r="AL43" s="3" t="s">
        <v>525</v>
      </c>
      <c r="AM43" s="3" t="s">
        <v>525</v>
      </c>
      <c r="AN43" s="3" t="s">
        <v>179</v>
      </c>
      <c r="AO43" s="3" t="s">
        <v>179</v>
      </c>
      <c r="AP43" s="3" t="s">
        <v>86</v>
      </c>
      <c r="AQ43" s="3" t="s">
        <v>86</v>
      </c>
      <c r="AR43" s="3" t="s">
        <v>264</v>
      </c>
      <c r="AS43" s="3" t="s">
        <v>264</v>
      </c>
      <c r="AT43" s="3" t="s">
        <v>83</v>
      </c>
      <c r="AU43" s="3" t="s">
        <v>83</v>
      </c>
      <c r="AV43" s="8">
        <v>0.01</v>
      </c>
      <c r="AW43" s="8">
        <v>0.01</v>
      </c>
      <c r="AX43" s="8">
        <v>0.03</v>
      </c>
      <c r="AY43" s="8">
        <v>0.15</v>
      </c>
      <c r="AZ43" s="2"/>
    </row>
    <row r="44" spans="4:52" x14ac:dyDescent="0.2">
      <c r="D44" s="1" t="s">
        <v>1685</v>
      </c>
      <c r="E44" s="3" t="s">
        <v>76</v>
      </c>
      <c r="F44" s="3" t="s">
        <v>1527</v>
      </c>
      <c r="G44" s="3" t="s">
        <v>89</v>
      </c>
      <c r="H44" s="2"/>
      <c r="I44" s="2"/>
      <c r="J44" s="2"/>
      <c r="K44" s="3" t="s">
        <v>79</v>
      </c>
      <c r="L44" s="3" t="s">
        <v>80</v>
      </c>
      <c r="M44" s="6">
        <v>0.86041666666666661</v>
      </c>
      <c r="N44" s="3" t="s">
        <v>2652</v>
      </c>
      <c r="O44" s="2"/>
      <c r="P44" s="3" t="s">
        <v>1196</v>
      </c>
      <c r="Q44" s="3" t="s">
        <v>83</v>
      </c>
      <c r="R44" s="3" t="s">
        <v>244</v>
      </c>
      <c r="S44" s="3" t="s">
        <v>83</v>
      </c>
      <c r="T44" s="3" t="s">
        <v>186</v>
      </c>
      <c r="U44" s="3" t="s">
        <v>83</v>
      </c>
      <c r="V44" s="3" t="s">
        <v>2653</v>
      </c>
      <c r="W44" s="3" t="s">
        <v>86</v>
      </c>
      <c r="X44" s="3" t="s">
        <v>147</v>
      </c>
      <c r="Y44" s="3" t="s">
        <v>83</v>
      </c>
      <c r="Z44" s="3" t="s">
        <v>380</v>
      </c>
      <c r="AA44" s="3" t="s">
        <v>83</v>
      </c>
      <c r="AB44" s="3" t="s">
        <v>357</v>
      </c>
      <c r="AC44" s="3" t="s">
        <v>83</v>
      </c>
      <c r="AD44" s="3">
        <f>-(0.13 %)</f>
        <v>-1.2999999999999999E-3</v>
      </c>
      <c r="AE44" s="3" t="s">
        <v>86</v>
      </c>
      <c r="AF44" s="3" t="s">
        <v>1225</v>
      </c>
      <c r="AG44" s="3" t="s">
        <v>83</v>
      </c>
      <c r="AH44" s="3" t="s">
        <v>118</v>
      </c>
      <c r="AI44" s="3" t="s">
        <v>83</v>
      </c>
      <c r="AJ44" s="3" t="s">
        <v>988</v>
      </c>
      <c r="AK44" s="3" t="s">
        <v>988</v>
      </c>
      <c r="AL44" s="3" t="s">
        <v>193</v>
      </c>
      <c r="AM44" s="3" t="s">
        <v>193</v>
      </c>
      <c r="AN44" s="3" t="s">
        <v>186</v>
      </c>
      <c r="AO44" s="3" t="s">
        <v>186</v>
      </c>
      <c r="AP44" s="3" t="s">
        <v>86</v>
      </c>
      <c r="AQ44" s="3" t="s">
        <v>86</v>
      </c>
      <c r="AR44" s="3" t="s">
        <v>2539</v>
      </c>
      <c r="AS44" s="3" t="s">
        <v>2539</v>
      </c>
      <c r="AT44" s="3" t="s">
        <v>1334</v>
      </c>
      <c r="AU44" s="3" t="s">
        <v>1334</v>
      </c>
      <c r="AV44" s="8">
        <v>0.03</v>
      </c>
      <c r="AW44" s="8">
        <v>0.05</v>
      </c>
      <c r="AX44" s="8">
        <v>7.0000000000000007E-2</v>
      </c>
      <c r="AY44" s="8">
        <v>0.35</v>
      </c>
      <c r="AZ44" s="2"/>
    </row>
    <row r="45" spans="4:52" x14ac:dyDescent="0.2">
      <c r="D45" s="1" t="s">
        <v>1312</v>
      </c>
      <c r="E45" s="3" t="s">
        <v>76</v>
      </c>
      <c r="F45" s="3" t="s">
        <v>1661</v>
      </c>
      <c r="G45" s="3" t="s">
        <v>89</v>
      </c>
      <c r="H45" s="2"/>
      <c r="I45" s="2"/>
      <c r="J45" s="2"/>
      <c r="K45" s="3" t="s">
        <v>79</v>
      </c>
      <c r="L45" s="3" t="s">
        <v>80</v>
      </c>
      <c r="M45" s="6">
        <v>0.8666666666666667</v>
      </c>
      <c r="N45" s="3" t="s">
        <v>2655</v>
      </c>
      <c r="O45" s="2"/>
      <c r="P45" s="3" t="s">
        <v>1196</v>
      </c>
      <c r="Q45" s="3" t="s">
        <v>83</v>
      </c>
      <c r="R45" s="3" t="s">
        <v>498</v>
      </c>
      <c r="S45" s="3" t="s">
        <v>83</v>
      </c>
      <c r="T45" s="3" t="s">
        <v>186</v>
      </c>
      <c r="U45" s="3" t="s">
        <v>83</v>
      </c>
      <c r="V45" s="3">
        <f>-(0.24 %)</f>
        <v>-2.3999999999999998E-3</v>
      </c>
      <c r="W45" s="3" t="s">
        <v>86</v>
      </c>
      <c r="X45" s="3" t="s">
        <v>345</v>
      </c>
      <c r="Y45" s="3" t="s">
        <v>83</v>
      </c>
      <c r="Z45" s="3" t="s">
        <v>498</v>
      </c>
      <c r="AA45" s="3" t="s">
        <v>83</v>
      </c>
      <c r="AB45" s="3" t="s">
        <v>186</v>
      </c>
      <c r="AC45" s="3" t="s">
        <v>83</v>
      </c>
      <c r="AD45" s="3">
        <f>-(0.04 %)</f>
        <v>-4.0000000000000002E-4</v>
      </c>
      <c r="AE45" s="3" t="s">
        <v>86</v>
      </c>
      <c r="AF45" s="3" t="s">
        <v>101</v>
      </c>
      <c r="AG45" s="3" t="s">
        <v>83</v>
      </c>
      <c r="AH45" s="3" t="s">
        <v>118</v>
      </c>
      <c r="AI45" s="3" t="s">
        <v>83</v>
      </c>
      <c r="AJ45" s="3" t="s">
        <v>279</v>
      </c>
      <c r="AK45" s="3" t="s">
        <v>279</v>
      </c>
      <c r="AL45" s="3" t="s">
        <v>498</v>
      </c>
      <c r="AM45" s="3" t="s">
        <v>498</v>
      </c>
      <c r="AN45" s="3" t="s">
        <v>186</v>
      </c>
      <c r="AO45" s="3" t="s">
        <v>186</v>
      </c>
      <c r="AP45" s="3" t="s">
        <v>86</v>
      </c>
      <c r="AQ45" s="3" t="s">
        <v>86</v>
      </c>
      <c r="AR45" s="3" t="s">
        <v>2539</v>
      </c>
      <c r="AS45" s="3" t="s">
        <v>2539</v>
      </c>
      <c r="AT45" s="3" t="s">
        <v>362</v>
      </c>
      <c r="AU45" s="3" t="s">
        <v>362</v>
      </c>
      <c r="AV45" s="8">
        <v>0.05</v>
      </c>
      <c r="AW45" s="8">
        <v>0.05</v>
      </c>
      <c r="AX45" s="8">
        <v>7.0000000000000007E-2</v>
      </c>
      <c r="AY45" s="8">
        <v>0.15</v>
      </c>
      <c r="AZ45" s="2"/>
    </row>
  </sheetData>
  <mergeCells count="1">
    <mergeCell ref="A3:B3"/>
  </mergeCells>
  <conditionalFormatting sqref="D1:D1048576">
    <cfRule type="duplicateValues" dxfId="16" priority="1"/>
  </conditionalFormatting>
  <hyperlinks>
    <hyperlink ref="F2" r:id="rId1" display="mailto:nicole@genorthix.com" xr:uid="{12DCD267-5B73-F24B-9A7E-7FF33D830D33}"/>
    <hyperlink ref="D26" r:id="rId2" display="mailto:acrouch@dmxi.com" xr:uid="{88DE190D-C351-6B4D-8177-EDD672D0E75E}"/>
    <hyperlink ref="N26" r:id="rId3" display="mailto:acrouch@dmxi.com" xr:uid="{265ECAAA-AD41-7E41-983E-DDBF4A1841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Graph</vt:lpstr>
      <vt:lpstr>6.16.21</vt:lpstr>
      <vt:lpstr>6.9.21</vt:lpstr>
      <vt:lpstr>6.2.21</vt:lpstr>
      <vt:lpstr>5.26.21</vt:lpstr>
      <vt:lpstr>5.19.21</vt:lpstr>
      <vt:lpstr>5.12.21</vt:lpstr>
      <vt:lpstr>5.5.21</vt:lpstr>
      <vt:lpstr>4.28.21</vt:lpstr>
      <vt:lpstr>4.21.21</vt:lpstr>
      <vt:lpstr>4.14.21</vt:lpstr>
      <vt:lpstr>4.7.21</vt:lpstr>
      <vt:lpstr>3.31.21</vt:lpstr>
      <vt:lpstr>3.24.21</vt:lpstr>
      <vt:lpstr>3.17.21</vt:lpstr>
      <vt:lpstr>3.10.21</vt:lpstr>
      <vt:lpstr>3.3.21</vt:lpstr>
      <vt:lpstr>2.24.21</vt:lpstr>
      <vt:lpstr>2.17.21</vt:lpstr>
      <vt:lpstr>2.10.21</vt:lpstr>
      <vt:lpstr>2.3.21</vt:lpstr>
      <vt:lpstr>1.27.21</vt:lpstr>
      <vt:lpstr>1.20.21</vt:lpstr>
      <vt:lpstr>1.13.21</vt:lpstr>
      <vt:lpstr>1.6.21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Lessa Bastos</dc:creator>
  <cp:lastModifiedBy>Bernardo Lessa Bastos</cp:lastModifiedBy>
  <dcterms:created xsi:type="dcterms:W3CDTF">2021-06-21T14:35:44Z</dcterms:created>
  <dcterms:modified xsi:type="dcterms:W3CDTF">2021-06-21T15:54:04Z</dcterms:modified>
</cp:coreProperties>
</file>